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dech\BIWS Dropbox\Brian DeChesare\BIWS-All-Courses\100-Bonus-Case-Studies\105-Accounting\105-39-AP-vs-AE\"/>
    </mc:Choice>
  </mc:AlternateContent>
  <xr:revisionPtr revIDLastSave="0" documentId="13_ncr:1_{E7492705-60A4-4B08-BC5A-032527AC1C6E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Accounting_Interviews" sheetId="3" r:id="rId1"/>
  </sheets>
  <definedNames>
    <definedName name="Initial_Cash">Accounting_Interviews!$E$11</definedName>
    <definedName name="_xlnm.Print_Area" localSheetId="0">Accounting_Interviews!$A$1:$Q$83</definedName>
    <definedName name="Share_Price">Accounting_Interviews!$E$9</definedName>
    <definedName name="Shares_Outstanding">Accounting_Interviews!$E$10</definedName>
    <definedName name="Tax_Rate">Accounting_Interviews!$E$7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3" l="1"/>
  <c r="E50" i="3" l="1"/>
  <c r="D54" i="3" l="1"/>
  <c r="O52" i="3"/>
  <c r="O51" i="3"/>
  <c r="O50" i="3"/>
  <c r="O49" i="3"/>
  <c r="E53" i="3"/>
  <c r="P52" i="3" s="1"/>
  <c r="E52" i="3"/>
  <c r="P50" i="3" s="1"/>
  <c r="E51" i="3"/>
  <c r="D48" i="3"/>
  <c r="D56" i="3" s="1"/>
  <c r="E54" i="3" l="1"/>
  <c r="P51" i="3"/>
  <c r="P49" i="3"/>
  <c r="P76" i="3"/>
  <c r="P75" i="3"/>
  <c r="P74" i="3"/>
  <c r="P72" i="3"/>
  <c r="P71" i="3"/>
  <c r="P70" i="3"/>
  <c r="P66" i="3"/>
  <c r="P64" i="3"/>
  <c r="D66" i="3"/>
  <c r="E66" i="3" s="1"/>
  <c r="P60" i="3"/>
  <c r="P59" i="3"/>
  <c r="P58" i="3"/>
  <c r="P57" i="3"/>
  <c r="P56" i="3"/>
  <c r="P55" i="3"/>
  <c r="E59" i="3"/>
  <c r="E58" i="3"/>
  <c r="E57" i="3"/>
  <c r="J56" i="3"/>
  <c r="I48" i="3"/>
  <c r="O79" i="3" s="1"/>
  <c r="E46" i="3"/>
  <c r="E48" i="3" s="1"/>
  <c r="P24" i="3"/>
  <c r="P73" i="3" s="1"/>
  <c r="J71" i="3"/>
  <c r="P65" i="3"/>
  <c r="E56" i="3" l="1"/>
  <c r="P79" i="3"/>
  <c r="K56" i="3"/>
  <c r="I72" i="3"/>
  <c r="I67" i="3"/>
  <c r="I74" i="3" l="1"/>
  <c r="K71" i="3"/>
  <c r="J70" i="3"/>
  <c r="J72" i="3" s="1"/>
  <c r="J66" i="3"/>
  <c r="J65" i="3"/>
  <c r="J64" i="3"/>
  <c r="J49" i="3"/>
  <c r="J50" i="3"/>
  <c r="J51" i="3"/>
  <c r="J67" i="3" l="1"/>
  <c r="J74" i="3" s="1"/>
  <c r="I58" i="3" l="1"/>
  <c r="K66" i="3" l="1"/>
  <c r="K65" i="3"/>
  <c r="K64" i="3"/>
  <c r="K51" i="3"/>
  <c r="K50" i="3"/>
  <c r="K49" i="3"/>
  <c r="K67" i="3" l="1"/>
  <c r="K70" i="3"/>
  <c r="K72" i="3" s="1"/>
  <c r="P53" i="3"/>
  <c r="K55" i="3" s="1"/>
  <c r="K74" i="3" l="1"/>
  <c r="O53" i="3"/>
  <c r="J55" i="3" s="1"/>
  <c r="O77" i="3"/>
  <c r="O67" i="3"/>
  <c r="D60" i="3" l="1"/>
  <c r="I78" i="3"/>
  <c r="P67" i="3"/>
  <c r="P77" i="3"/>
  <c r="I52" i="3"/>
  <c r="I60" i="3" s="1"/>
  <c r="D62" i="3" l="1"/>
  <c r="D64" i="3" s="1"/>
  <c r="E60" i="3"/>
  <c r="O47" i="3" l="1"/>
  <c r="J76" i="3" s="1"/>
  <c r="J78" i="3" s="1"/>
  <c r="D67" i="3"/>
  <c r="E62" i="3"/>
  <c r="E64" i="3" s="1"/>
  <c r="E67" i="3" l="1"/>
  <c r="P47" i="3"/>
  <c r="K76" i="3" l="1"/>
  <c r="K8" i="3" s="1"/>
  <c r="K9" i="3"/>
  <c r="O61" i="3"/>
  <c r="O81" i="3" s="1"/>
  <c r="O82" i="3" s="1"/>
  <c r="J57" i="3"/>
  <c r="K78" i="3" l="1"/>
  <c r="K11" i="3" s="1"/>
  <c r="J48" i="3"/>
  <c r="P61" i="3"/>
  <c r="P81" i="3" s="1"/>
  <c r="P82" i="3" s="1"/>
  <c r="K57" i="3"/>
  <c r="J58" i="3"/>
  <c r="J52" i="3" l="1"/>
  <c r="J60" i="3" s="1"/>
  <c r="K48" i="3"/>
  <c r="K7" i="3" s="1"/>
  <c r="K58" i="3"/>
  <c r="K52" i="3" l="1"/>
  <c r="K60" i="3" s="1"/>
  <c r="K10" i="3" s="1"/>
  <c r="I80" i="3" l="1"/>
  <c r="J80" i="3"/>
  <c r="K80" i="3" l="1"/>
  <c r="K12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BIWS</author>
  </authors>
  <commentList>
    <comment ref="E18" authorId="0" shapeId="0" xr:uid="{D4BD1132-370F-4C69-81FE-624B71987812}">
      <text>
        <r>
          <rPr>
            <b/>
            <sz val="9"/>
            <color indexed="81"/>
            <rFont val="Tahoma"/>
            <family val="2"/>
          </rPr>
          <t>BIWS:</t>
        </r>
        <r>
          <rPr>
            <sz val="9"/>
            <color indexed="81"/>
            <rFont val="Tahoma"/>
            <family val="2"/>
          </rPr>
          <t xml:space="preserve">
This will result in a NEGATIVE because it's an EXPENSE!</t>
        </r>
      </text>
    </comment>
    <comment ref="E20" authorId="0" shapeId="0" xr:uid="{C684C659-7ECA-4C98-9813-4C7F21490229}">
      <text>
        <r>
          <rPr>
            <b/>
            <sz val="9"/>
            <color indexed="81"/>
            <rFont val="Tahoma"/>
            <family val="2"/>
          </rPr>
          <t>BIWS:</t>
        </r>
        <r>
          <rPr>
            <sz val="9"/>
            <color indexed="81"/>
            <rFont val="Tahoma"/>
            <family val="2"/>
          </rPr>
          <t xml:space="preserve">
This will result in a NEGATIVE because it's an EXPENSE!</t>
        </r>
      </text>
    </comment>
    <comment ref="E21" authorId="0" shapeId="0" xr:uid="{511EAA60-33C5-49BB-AD3B-44FA2C5FC8FD}">
      <text>
        <r>
          <rPr>
            <b/>
            <sz val="9"/>
            <color indexed="81"/>
            <rFont val="Tahoma"/>
            <family val="2"/>
          </rPr>
          <t>BIWS:</t>
        </r>
        <r>
          <rPr>
            <sz val="9"/>
            <color indexed="81"/>
            <rFont val="Tahoma"/>
            <family val="2"/>
          </rPr>
          <t xml:space="preserve">
This will result in a NEGATIVE because it's an EXPENSE!</t>
        </r>
      </text>
    </comment>
    <comment ref="E23" authorId="0" shapeId="0" xr:uid="{771007B4-CDAD-4A4E-9230-C23791252318}">
      <text>
        <r>
          <rPr>
            <b/>
            <sz val="9"/>
            <color indexed="81"/>
            <rFont val="Tahoma"/>
            <family val="2"/>
          </rPr>
          <t>BIWS:</t>
        </r>
        <r>
          <rPr>
            <sz val="9"/>
            <color indexed="81"/>
            <rFont val="Tahoma"/>
            <family val="2"/>
          </rPr>
          <t xml:space="preserve">
This component never appears directly on the statements; it's used to calculate other lease components.</t>
        </r>
      </text>
    </comment>
    <comment ref="E24" authorId="0" shapeId="0" xr:uid="{0CF4BCFA-68AB-4BBE-98B7-AF47D90373F1}">
      <text>
        <r>
          <rPr>
            <b/>
            <sz val="9"/>
            <color indexed="81"/>
            <rFont val="Tahoma"/>
            <family val="2"/>
          </rPr>
          <t>BIWS:</t>
        </r>
        <r>
          <rPr>
            <sz val="9"/>
            <color indexed="81"/>
            <rFont val="Tahoma"/>
            <family val="2"/>
          </rPr>
          <t xml:space="preserve">
This will result in a NEGATIVE because it's an EXPENSE!</t>
        </r>
      </text>
    </comment>
    <comment ref="P24" authorId="0" shapeId="0" xr:uid="{958F29D1-A8FE-4100-B65D-C4A406DC655B}">
      <text>
        <r>
          <rPr>
            <b/>
            <sz val="9"/>
            <color indexed="81"/>
            <rFont val="Tahoma"/>
            <family val="2"/>
          </rPr>
          <t>BIWS:</t>
        </r>
        <r>
          <rPr>
            <sz val="9"/>
            <color indexed="81"/>
            <rFont val="Tahoma"/>
            <family val="2"/>
          </rPr>
          <t xml:space="preserve">
This is ALWAYS based on the Finance Lease Cash Payments - Finance Lease Interest Expense. Do not alter the formula.</t>
        </r>
      </text>
    </comment>
    <comment ref="E25" authorId="0" shapeId="0" xr:uid="{3DBA4F5F-8294-4904-A50F-5BDF72942E78}">
      <text>
        <r>
          <rPr>
            <b/>
            <sz val="9"/>
            <color indexed="81"/>
            <rFont val="Tahoma"/>
            <family val="2"/>
          </rPr>
          <t>BIWS:</t>
        </r>
        <r>
          <rPr>
            <sz val="9"/>
            <color indexed="81"/>
            <rFont val="Tahoma"/>
            <family val="2"/>
          </rPr>
          <t xml:space="preserve">
This will result in a NEGATIVE because it's an EXPENSE!</t>
        </r>
      </text>
    </comment>
    <comment ref="E2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BIWS:</t>
        </r>
        <r>
          <rPr>
            <sz val="9"/>
            <color indexed="81"/>
            <rFont val="Tahoma"/>
            <family val="2"/>
          </rPr>
          <t xml:space="preserve">
This will result in a NEGATIVE because it's an EXPENSE!</t>
        </r>
      </text>
    </comment>
  </commentList>
</comments>
</file>

<file path=xl/sharedStrings.xml><?xml version="1.0" encoding="utf-8"?>
<sst xmlns="http://schemas.openxmlformats.org/spreadsheetml/2006/main" count="158" uniqueCount="134">
  <si>
    <t>Gross Profit:</t>
  </si>
  <si>
    <t>Operating Income:</t>
  </si>
  <si>
    <t>Pre-Tax Income:</t>
  </si>
  <si>
    <t>Current Assets:</t>
  </si>
  <si>
    <t>Total Current Assets:</t>
  </si>
  <si>
    <t>Total Assets:</t>
  </si>
  <si>
    <t>Current Liabilities:</t>
  </si>
  <si>
    <t>Accounts Payable:</t>
  </si>
  <si>
    <t>Total Current Liabilities:</t>
  </si>
  <si>
    <t>Cash Flow from Operations:</t>
  </si>
  <si>
    <t>Net Income:</t>
  </si>
  <si>
    <t>Deferred Revenue:</t>
  </si>
  <si>
    <t>Cash Flow from Investing:</t>
  </si>
  <si>
    <t>Cash Flow from Financing:</t>
  </si>
  <si>
    <t>Total Liabilities:</t>
  </si>
  <si>
    <t>Inventory:</t>
  </si>
  <si>
    <t>Accrued Expenses:</t>
  </si>
  <si>
    <t>Income Statement</t>
  </si>
  <si>
    <t>Balance Sheet</t>
  </si>
  <si>
    <t>Accounts Receivable:</t>
  </si>
  <si>
    <t>Long-Term Assets:</t>
  </si>
  <si>
    <t>Long-Term Liabilities:</t>
  </si>
  <si>
    <t>Cash Flow Statement</t>
  </si>
  <si>
    <t>Changes in Operating Assets &amp; Liabilities:</t>
  </si>
  <si>
    <t>Tax Rate:</t>
  </si>
  <si>
    <t>Revenue:</t>
  </si>
  <si>
    <t>Initial Cash Balance:</t>
  </si>
  <si>
    <t>Prepaid Expenses:</t>
  </si>
  <si>
    <t>Cash Changes By…</t>
  </si>
  <si>
    <t>Increases By:</t>
  </si>
  <si>
    <t>Decreases By:</t>
  </si>
  <si>
    <t>Beginning Cash:</t>
  </si>
  <si>
    <t>Total Long-Term Assets:</t>
  </si>
  <si>
    <t>Non-Cash Expenses &amp; Other Adjustments:</t>
  </si>
  <si>
    <t>Total Long-Term Liabilities:</t>
  </si>
  <si>
    <t>Total Liabilities &amp; Equity:</t>
  </si>
  <si>
    <t>Decreases By (This represents a COGS increase):</t>
  </si>
  <si>
    <t>Revenue Increases By:</t>
  </si>
  <si>
    <t>Operating Expenses Increases By:</t>
  </si>
  <si>
    <t>Income Statement Line Items (COGS Handled via Inventory):</t>
  </si>
  <si>
    <t>Depreciation Increases By:</t>
  </si>
  <si>
    <t>Stock-Based Compensation Increases By:</t>
  </si>
  <si>
    <t>Interest Income Increases By:</t>
  </si>
  <si>
    <t>Interest Expense Increases By:</t>
  </si>
  <si>
    <t>Cash Flow Statement Line Items:</t>
  </si>
  <si>
    <t>Capital Expenditures Increases By:</t>
  </si>
  <si>
    <t>Balance Sheet Balanced?</t>
  </si>
  <si>
    <t>Assumptions &amp; Model Output</t>
  </si>
  <si>
    <t>Assets Side Changes By…</t>
  </si>
  <si>
    <t>Liabilities &amp; Equity Side Changes By…</t>
  </si>
  <si>
    <t>Balance Sheet Still Balanced?</t>
  </si>
  <si>
    <t>Gain / (Loss) on Sale of PP&amp;E Changes By:</t>
  </si>
  <si>
    <t>Interview Questions - Possible Scenarios, by Statement</t>
  </si>
  <si>
    <t>Before</t>
  </si>
  <si>
    <t>After</t>
  </si>
  <si>
    <t>Current</t>
  </si>
  <si>
    <t>Here's What Happens on the Statements…</t>
  </si>
  <si>
    <t>End of Current</t>
  </si>
  <si>
    <t>Increase / (Decrease) in Cash:</t>
  </si>
  <si>
    <t>Operational Balance Sheet Line Items:</t>
  </si>
  <si>
    <t>Earnings Per Share (EPS):</t>
  </si>
  <si>
    <t>Share Price:</t>
  </si>
  <si>
    <t>Shares Outstanding (Millions):</t>
  </si>
  <si>
    <t>($ in Millions Except Per Share Amounts in $ as Stated)</t>
  </si>
  <si>
    <t>Common Dividends Increases By:</t>
  </si>
  <si>
    <t>Period:</t>
  </si>
  <si>
    <t>Changes:</t>
  </si>
  <si>
    <t>Common Shares (MM):</t>
  </si>
  <si>
    <t>Book Value of PP&amp;E Disposals Increases By:</t>
  </si>
  <si>
    <t>(+) Interest Income:</t>
  </si>
  <si>
    <t>(-) Interest Expense:</t>
  </si>
  <si>
    <t>(+) Depreciation:</t>
  </si>
  <si>
    <t>(+) Stock-Based Compensation:</t>
  </si>
  <si>
    <t>(-) Capital Expenditures:</t>
  </si>
  <si>
    <t>(+) PP&amp;E Sale Proceeds:</t>
  </si>
  <si>
    <t>(-) Common Dividends Issued:</t>
  </si>
  <si>
    <t>Starting Assumptions:</t>
  </si>
  <si>
    <t>(+) Gain / (-) Loss on PP&amp;E Sale:</t>
  </si>
  <si>
    <t>(-) Gain / (+) Loss on PP&amp;E Sale:</t>
  </si>
  <si>
    <t>(+) Issue Debt:</t>
  </si>
  <si>
    <t>(-) Repay Debt:</t>
  </si>
  <si>
    <t>ASSETS:</t>
  </si>
  <si>
    <t>LIABILITIES &amp; EQUITY:</t>
  </si>
  <si>
    <t>(-) Income Tax Provision:</t>
  </si>
  <si>
    <t>(+/-) Deferred Income Taxes:</t>
  </si>
  <si>
    <t>Net Deferred Tax Asset (DTA):</t>
  </si>
  <si>
    <t>Common Shareholders' Equity Changes By…</t>
  </si>
  <si>
    <t>Debt:</t>
  </si>
  <si>
    <t>Cash:</t>
  </si>
  <si>
    <t>Beginning</t>
  </si>
  <si>
    <t>of</t>
  </si>
  <si>
    <t>(+) Issue Finance Leases:</t>
  </si>
  <si>
    <t>(+) Issue New Common Shares:</t>
  </si>
  <si>
    <t>CASH FLOW FROM OPERATING ACTIVITIES:</t>
  </si>
  <si>
    <t>CASH FLOW FROM INVESTING ACTIVITIES:</t>
  </si>
  <si>
    <t>CASH FLOW FROM FINANCING ACTIVITIES:</t>
  </si>
  <si>
    <t>Accounts Receivable (Linked to Revenue):</t>
  </si>
  <si>
    <t>Inventory (Linked to COGS):</t>
  </si>
  <si>
    <t>Deferred Revenue (Linked to Revenue):</t>
  </si>
  <si>
    <t>Issue New Common Shares Increases By:</t>
  </si>
  <si>
    <t>Repurchase Common Shares Increases By:</t>
  </si>
  <si>
    <t>Prepaid Expenses (Linked to OpEx):</t>
  </si>
  <si>
    <t>Accrued Expenses (Linked to OpEx):</t>
  </si>
  <si>
    <t>(-) Repurchase Common Shares:</t>
  </si>
  <si>
    <t>Issue Debt Increases By:</t>
  </si>
  <si>
    <t>Repay Debt Increases By:</t>
  </si>
  <si>
    <t>Issue Finance Leases Increases By:</t>
  </si>
  <si>
    <t>Net Property, Plant &amp; Equipment (PP&amp;E):</t>
  </si>
  <si>
    <t>Ending Cash:</t>
  </si>
  <si>
    <t>Common Shareholders' Equity:</t>
  </si>
  <si>
    <t>Finance Lease Cash Payment Increases By:</t>
  </si>
  <si>
    <t>Finance Lease Depreciation Increases By:</t>
  </si>
  <si>
    <t>Finance Lease Interest Expense Increases By:</t>
  </si>
  <si>
    <t>(+) Lease Depreciation:</t>
  </si>
  <si>
    <t>Finance Lease Assets:</t>
  </si>
  <si>
    <t>(-) Additions to Finance Lease Assets:</t>
  </si>
  <si>
    <t>Finance Lease Liabilities:</t>
  </si>
  <si>
    <t>(+/-) Accounts Receivable:</t>
  </si>
  <si>
    <t>(+/-) Prepaid Expenses:</t>
  </si>
  <si>
    <t>(+/-) Inventory:</t>
  </si>
  <si>
    <t>(+/-) Accounts Payable:</t>
  </si>
  <si>
    <t>(+/-) Accrued Expenses:</t>
  </si>
  <si>
    <t>(+/-) Deferred Revenue:</t>
  </si>
  <si>
    <t>Net Income Changes By….</t>
  </si>
  <si>
    <t>(-) Cash Operating Expenses:</t>
  </si>
  <si>
    <t>(-) Depreciation:</t>
  </si>
  <si>
    <t>(-) Stock-Based Compensation:</t>
  </si>
  <si>
    <t>Total Operating Expenses:</t>
  </si>
  <si>
    <t>(-) Lease Depreciation:</t>
  </si>
  <si>
    <t>Finance Lease Principal Repayments Increases By:</t>
  </si>
  <si>
    <t>(-) Finance Lease Principal Repayments:</t>
  </si>
  <si>
    <t>(-) Cost of Services or COGS:</t>
  </si>
  <si>
    <t>Accounts Payable (NOT LINKED TO OPEX IN THIS MODIFIED MODEL)</t>
  </si>
  <si>
    <t>Accounting and Three-Statement Interview Questions (Modified Version for "Paying for Inventory on Credit")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</si>
</sst>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%;[Red]\(0.0%\)"/>
    <numFmt numFmtId="166" formatCode="&quot;$&quot;#,##0_);\(&quot;$&quot;#,##0\);&quot;OK!&quot;;&quot;ERROR&quot;"/>
    <numFmt numFmtId="167" formatCode="_(&quot;$&quot;* #,##0.0_);_(&quot;$&quot;* \(#,##0.0\);_(&quot;$&quot;* &quot;-&quot;_);_(@_)"/>
    <numFmt numFmtId="168" formatCode="_(&quot;$&quot;* #,##0_);_(&quot;$&quot;* \(#,##0\);&quot;OK!&quot;;&quot;ERROR&quot;"/>
  </numFmts>
  <fonts count="2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u/>
      <sz val="12"/>
      <color rgb="FFFFFFFF"/>
      <name val="Arial"/>
      <family val="2"/>
    </font>
    <font>
      <u/>
      <sz val="12"/>
      <color rgb="FFFFFFFF"/>
      <name val="Arial"/>
      <family val="2"/>
    </font>
    <font>
      <b/>
      <sz val="12"/>
      <color rgb="FFFFFFFF"/>
      <name val="Arial"/>
      <family val="2"/>
    </font>
    <font>
      <u/>
      <sz val="12"/>
      <name val="Arial"/>
      <family val="2"/>
    </font>
    <font>
      <u/>
      <sz val="12"/>
      <color indexed="9"/>
      <name val="Arial"/>
      <family val="2"/>
    </font>
    <font>
      <sz val="12"/>
      <color rgb="FF00B050"/>
      <name val="Calibri"/>
      <family val="2"/>
      <scheme val="minor"/>
    </font>
    <font>
      <sz val="12"/>
      <color rgb="FF0000FF"/>
      <name val="Calibri"/>
      <family val="2"/>
      <scheme val="minor"/>
    </font>
    <font>
      <sz val="12"/>
      <name val="Calibri"/>
      <family val="2"/>
      <scheme val="minor"/>
    </font>
    <font>
      <sz val="12"/>
      <color theme="4"/>
      <name val="Calibri"/>
      <family val="2"/>
      <scheme val="minor"/>
    </font>
    <font>
      <sz val="12"/>
      <color rgb="FFFFFFFF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0016E4"/>
      <name val="Calibri"/>
      <family val="2"/>
      <scheme val="minor"/>
    </font>
    <font>
      <sz val="12"/>
      <color rgb="FF0016E4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2">
    <xf numFmtId="0" fontId="0" fillId="0" borderId="0" xfId="0"/>
    <xf numFmtId="0" fontId="7" fillId="0" borderId="0" xfId="0" applyFont="1"/>
    <xf numFmtId="0" fontId="8" fillId="0" borderId="0" xfId="0" applyFont="1"/>
    <xf numFmtId="0" fontId="9" fillId="4" borderId="2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2" fillId="4" borderId="2" xfId="0" applyFont="1" applyFill="1" applyBorder="1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7" fillId="3" borderId="2" xfId="0" applyFont="1" applyFill="1" applyBorder="1"/>
    <xf numFmtId="0" fontId="8" fillId="3" borderId="2" xfId="0" applyFont="1" applyFill="1" applyBorder="1"/>
    <xf numFmtId="0" fontId="8" fillId="0" borderId="0" xfId="0" applyFont="1" applyAlignment="1">
      <alignment horizontal="left"/>
    </xf>
    <xf numFmtId="9" fontId="15" fillId="0" borderId="0" xfId="0" applyNumberFormat="1" applyFont="1"/>
    <xf numFmtId="9" fontId="16" fillId="2" borderId="3" xfId="0" applyNumberFormat="1" applyFont="1" applyFill="1" applyBorder="1" applyAlignment="1">
      <alignment horizontal="center"/>
    </xf>
    <xf numFmtId="42" fontId="17" fillId="0" borderId="0" xfId="0" applyNumberFormat="1" applyFont="1"/>
    <xf numFmtId="9" fontId="18" fillId="0" borderId="0" xfId="0" applyNumberFormat="1" applyFont="1"/>
    <xf numFmtId="0" fontId="8" fillId="0" borderId="0" xfId="0" applyFont="1" applyAlignment="1">
      <alignment horizontal="left" indent="1"/>
    </xf>
    <xf numFmtId="44" fontId="16" fillId="2" borderId="3" xfId="0" applyNumberFormat="1" applyFont="1" applyFill="1" applyBorder="1"/>
    <xf numFmtId="37" fontId="16" fillId="2" borderId="3" xfId="0" applyNumberFormat="1" applyFont="1" applyFill="1" applyBorder="1"/>
    <xf numFmtId="6" fontId="18" fillId="0" borderId="0" xfId="0" applyNumberFormat="1" applyFont="1"/>
    <xf numFmtId="42" fontId="16" fillId="2" borderId="3" xfId="0" applyNumberFormat="1" applyFont="1" applyFill="1" applyBorder="1"/>
    <xf numFmtId="42" fontId="18" fillId="0" borderId="0" xfId="0" applyNumberFormat="1" applyFont="1"/>
    <xf numFmtId="0" fontId="19" fillId="4" borderId="2" xfId="0" applyFont="1" applyFill="1" applyBorder="1"/>
    <xf numFmtId="0" fontId="17" fillId="0" borderId="0" xfId="0" applyFont="1"/>
    <xf numFmtId="0" fontId="7" fillId="0" borderId="0" xfId="0" applyFont="1" applyAlignment="1">
      <alignment horizontal="left"/>
    </xf>
    <xf numFmtId="41" fontId="8" fillId="0" borderId="0" xfId="0" applyNumberFormat="1" applyFont="1"/>
    <xf numFmtId="0" fontId="7" fillId="0" borderId="1" xfId="0" applyFont="1" applyBorder="1"/>
    <xf numFmtId="0" fontId="7" fillId="3" borderId="1" xfId="0" applyFont="1" applyFill="1" applyBorder="1" applyAlignment="1">
      <alignment horizontal="centerContinuous"/>
    </xf>
    <xf numFmtId="0" fontId="20" fillId="0" borderId="0" xfId="0" applyFont="1" applyAlignment="1">
      <alignment horizontal="center"/>
    </xf>
    <xf numFmtId="0" fontId="20" fillId="3" borderId="0" xfId="0" applyFont="1" applyFill="1" applyAlignment="1">
      <alignment horizontal="centerContinuous"/>
    </xf>
    <xf numFmtId="0" fontId="20" fillId="3" borderId="0" xfId="0" applyFont="1" applyFill="1" applyAlignment="1">
      <alignment horizontal="center"/>
    </xf>
    <xf numFmtId="0" fontId="20" fillId="3" borderId="2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8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42" fontId="22" fillId="0" borderId="0" xfId="0" applyNumberFormat="1" applyFont="1"/>
    <xf numFmtId="42" fontId="20" fillId="0" borderId="0" xfId="0" applyNumberFormat="1" applyFont="1"/>
    <xf numFmtId="6" fontId="20" fillId="0" borderId="0" xfId="0" applyNumberFormat="1" applyFont="1"/>
    <xf numFmtId="6" fontId="21" fillId="0" borderId="0" xfId="0" applyNumberFormat="1" applyFont="1"/>
    <xf numFmtId="41" fontId="23" fillId="0" borderId="0" xfId="0" applyNumberFormat="1" applyFont="1"/>
    <xf numFmtId="41" fontId="17" fillId="0" borderId="0" xfId="0" applyNumberFormat="1" applyFont="1"/>
    <xf numFmtId="42" fontId="7" fillId="0" borderId="0" xfId="0" applyNumberFormat="1" applyFont="1"/>
    <xf numFmtId="0" fontId="7" fillId="0" borderId="1" xfId="0" applyFont="1" applyBorder="1" applyAlignment="1">
      <alignment horizontal="left"/>
    </xf>
    <xf numFmtId="41" fontId="7" fillId="0" borderId="1" xfId="0" applyNumberFormat="1" applyFont="1" applyBorder="1"/>
    <xf numFmtId="41" fontId="20" fillId="0" borderId="1" xfId="0" applyNumberFormat="1" applyFont="1" applyBorder="1"/>
    <xf numFmtId="6" fontId="15" fillId="0" borderId="0" xfId="0" applyNumberFormat="1" applyFont="1"/>
    <xf numFmtId="6" fontId="7" fillId="0" borderId="0" xfId="0" applyNumberFormat="1" applyFont="1"/>
    <xf numFmtId="6" fontId="17" fillId="0" borderId="0" xfId="0" applyNumberFormat="1" applyFont="1"/>
    <xf numFmtId="0" fontId="7" fillId="0" borderId="0" xfId="0" applyFont="1" applyAlignment="1">
      <alignment horizontal="left" indent="1"/>
    </xf>
    <xf numFmtId="41" fontId="7" fillId="0" borderId="0" xfId="0" applyNumberFormat="1" applyFont="1"/>
    <xf numFmtId="41" fontId="20" fillId="0" borderId="0" xfId="0" applyNumberFormat="1" applyFont="1"/>
    <xf numFmtId="164" fontId="21" fillId="0" borderId="0" xfId="0" applyNumberFormat="1" applyFont="1"/>
    <xf numFmtId="37" fontId="8" fillId="0" borderId="0" xfId="0" applyNumberFormat="1" applyFont="1"/>
    <xf numFmtId="37" fontId="17" fillId="0" borderId="0" xfId="0" applyNumberFormat="1" applyFont="1"/>
    <xf numFmtId="44" fontId="8" fillId="0" borderId="0" xfId="0" applyNumberFormat="1" applyFont="1"/>
    <xf numFmtId="44" fontId="17" fillId="0" borderId="0" xfId="0" applyNumberFormat="1" applyFont="1"/>
    <xf numFmtId="5" fontId="17" fillId="0" borderId="0" xfId="0" applyNumberFormat="1" applyFont="1"/>
    <xf numFmtId="8" fontId="7" fillId="0" borderId="0" xfId="0" applyNumberFormat="1" applyFont="1"/>
    <xf numFmtId="3" fontId="17" fillId="0" borderId="0" xfId="0" applyNumberFormat="1" applyFont="1"/>
    <xf numFmtId="0" fontId="7" fillId="0" borderId="0" xfId="0" applyFont="1" applyAlignment="1">
      <alignment horizontal="center"/>
    </xf>
    <xf numFmtId="164" fontId="8" fillId="0" borderId="0" xfId="0" applyNumberFormat="1" applyFont="1"/>
    <xf numFmtId="0" fontId="24" fillId="0" borderId="0" xfId="0" applyFont="1"/>
    <xf numFmtId="0" fontId="3" fillId="0" borderId="0" xfId="0" applyFont="1"/>
    <xf numFmtId="42" fontId="23" fillId="0" borderId="0" xfId="0" applyNumberFormat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/>
    </xf>
    <xf numFmtId="166" fontId="8" fillId="0" borderId="0" xfId="0" applyNumberFormat="1" applyFont="1" applyAlignment="1">
      <alignment horizontal="center"/>
    </xf>
    <xf numFmtId="49" fontId="7" fillId="3" borderId="4" xfId="0" applyNumberFormat="1" applyFont="1" applyFill="1" applyBorder="1"/>
    <xf numFmtId="0" fontId="7" fillId="3" borderId="4" xfId="0" applyFont="1" applyFill="1" applyBorder="1"/>
    <xf numFmtId="165" fontId="17" fillId="0" borderId="0" xfId="0" applyNumberFormat="1" applyFont="1" applyAlignment="1">
      <alignment horizontal="left" indent="1"/>
    </xf>
    <xf numFmtId="43" fontId="8" fillId="0" borderId="0" xfId="0" applyNumberFormat="1" applyFont="1"/>
    <xf numFmtId="0" fontId="20" fillId="3" borderId="5" xfId="0" applyFont="1" applyFill="1" applyBorder="1" applyAlignment="1">
      <alignment horizontal="centerContinuous"/>
    </xf>
    <xf numFmtId="168" fontId="7" fillId="0" borderId="0" xfId="0" applyNumberFormat="1" applyFont="1"/>
    <xf numFmtId="0" fontId="1" fillId="0" borderId="0" xfId="0" applyFont="1" applyAlignment="1">
      <alignment horizontal="left" indent="1"/>
    </xf>
    <xf numFmtId="0" fontId="20" fillId="3" borderId="6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41" fontId="22" fillId="0" borderId="0" xfId="0" applyNumberFormat="1" applyFont="1"/>
    <xf numFmtId="0" fontId="1" fillId="0" borderId="0" xfId="0" applyFont="1" applyAlignment="1">
      <alignment horizontal="left"/>
    </xf>
    <xf numFmtId="41" fontId="16" fillId="2" borderId="3" xfId="0" applyNumberFormat="1" applyFont="1" applyFill="1" applyBorder="1"/>
    <xf numFmtId="0" fontId="1" fillId="0" borderId="0" xfId="0" applyFont="1"/>
    <xf numFmtId="41" fontId="16" fillId="0" borderId="0" xfId="0" applyNumberFormat="1" applyFont="1"/>
    <xf numFmtId="167" fontId="16" fillId="0" borderId="0" xfId="0" applyNumberFormat="1" applyFont="1"/>
    <xf numFmtId="0" fontId="9" fillId="0" borderId="0" xfId="0" applyFont="1" applyAlignment="1">
      <alignment horizontal="left"/>
    </xf>
    <xf numFmtId="0" fontId="20" fillId="0" borderId="0" xfId="0" applyFont="1" applyAlignment="1">
      <alignment horizontal="centerContinuous"/>
    </xf>
    <xf numFmtId="0" fontId="12" fillId="0" borderId="0" xfId="0" applyFont="1" applyAlignment="1">
      <alignment horizontal="left"/>
    </xf>
    <xf numFmtId="0" fontId="1" fillId="0" borderId="2" xfId="0" applyFont="1" applyBorder="1" applyAlignment="1">
      <alignment horizontal="left" indent="1"/>
    </xf>
    <xf numFmtId="41" fontId="17" fillId="0" borderId="1" xfId="0" applyNumberFormat="1" applyFont="1" applyBorder="1"/>
    <xf numFmtId="0" fontId="7" fillId="5" borderId="0" xfId="0" applyFont="1" applyFill="1" applyAlignment="1">
      <alignment horizontal="left"/>
    </xf>
    <xf numFmtId="0" fontId="8" fillId="5" borderId="0" xfId="0" applyFont="1" applyFill="1"/>
    <xf numFmtId="0" fontId="8" fillId="5" borderId="0" xfId="0" applyFont="1" applyFill="1" applyAlignment="1">
      <alignment horizontal="left"/>
    </xf>
    <xf numFmtId="6" fontId="18" fillId="5" borderId="0" xfId="0" applyNumberFormat="1" applyFont="1" applyFill="1"/>
  </cellXfs>
  <cellStyles count="2">
    <cellStyle name="Normal" xfId="0" builtinId="0"/>
    <cellStyle name="Normal 2" xfId="1" xr:uid="{00000000-0005-0000-0000-000001000000}"/>
  </cellStyles>
  <dxfs count="79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DA9694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9" defaultPivotStyle="PivotStyleLight16"/>
  <colors>
    <mruColors>
      <color rgb="FFDA9694"/>
      <color rgb="FF0016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autoPageBreaks="0"/>
  </sheetPr>
  <dimension ref="B2:Q121"/>
  <sheetViews>
    <sheetView showGridLines="0" tabSelected="1" zoomScaleNormal="100" workbookViewId="0">
      <selection activeCell="B2" sqref="B2"/>
    </sheetView>
  </sheetViews>
  <sheetFormatPr defaultColWidth="9.15234375" defaultRowHeight="15.9" x14ac:dyDescent="0.45"/>
  <cols>
    <col min="1" max="2" width="2.69140625" style="2" customWidth="1"/>
    <col min="3" max="3" width="36" style="2" customWidth="1"/>
    <col min="4" max="5" width="12.69140625" style="2" customWidth="1"/>
    <col min="6" max="7" width="2.69140625" style="2" customWidth="1"/>
    <col min="8" max="8" width="44.84375" style="2" customWidth="1"/>
    <col min="9" max="11" width="12.69140625" style="2" customWidth="1"/>
    <col min="12" max="13" width="2.69140625" style="2" customWidth="1"/>
    <col min="14" max="14" width="43" style="2" customWidth="1"/>
    <col min="15" max="16" width="12.69140625" style="2" customWidth="1"/>
    <col min="17" max="17" width="2.69140625" style="2" customWidth="1"/>
    <col min="18" max="18" width="9.15234375" style="2"/>
    <col min="19" max="19" width="9.53515625" style="2" bestFit="1" customWidth="1"/>
    <col min="20" max="16384" width="9.15234375" style="2"/>
  </cols>
  <sheetData>
    <row r="2" spans="2:17" ht="18.45" x14ac:dyDescent="0.5">
      <c r="B2" s="61" t="s">
        <v>133</v>
      </c>
    </row>
    <row r="3" spans="2:17" x14ac:dyDescent="0.45">
      <c r="B3" s="2" t="s">
        <v>63</v>
      </c>
    </row>
    <row r="5" spans="2:17" x14ac:dyDescent="0.45">
      <c r="B5" s="3" t="s">
        <v>47</v>
      </c>
      <c r="C5" s="4"/>
      <c r="D5" s="5"/>
      <c r="E5" s="5"/>
      <c r="F5" s="5"/>
      <c r="G5" s="5"/>
      <c r="H5" s="6"/>
      <c r="I5" s="4"/>
      <c r="J5" s="4"/>
      <c r="K5" s="5"/>
      <c r="L5" s="7"/>
      <c r="M5" s="8"/>
      <c r="N5" s="8"/>
      <c r="O5" s="8"/>
      <c r="P5" s="8"/>
      <c r="Q5" s="8"/>
    </row>
    <row r="6" spans="2:17" x14ac:dyDescent="0.45">
      <c r="B6" s="9" t="s">
        <v>76</v>
      </c>
      <c r="C6" s="10"/>
      <c r="D6" s="10"/>
      <c r="E6" s="10"/>
      <c r="G6" s="9" t="s">
        <v>56</v>
      </c>
      <c r="H6" s="10"/>
      <c r="I6" s="10"/>
      <c r="J6" s="10"/>
      <c r="K6" s="10"/>
    </row>
    <row r="7" spans="2:17" x14ac:dyDescent="0.45">
      <c r="C7" s="11" t="s">
        <v>24</v>
      </c>
      <c r="D7" s="12"/>
      <c r="E7" s="13">
        <v>0.25</v>
      </c>
      <c r="H7" s="11" t="s">
        <v>28</v>
      </c>
      <c r="K7" s="14">
        <f>K48-J48</f>
        <v>60</v>
      </c>
      <c r="L7" s="15"/>
    </row>
    <row r="8" spans="2:17" x14ac:dyDescent="0.45">
      <c r="C8" s="16"/>
      <c r="D8" s="12"/>
      <c r="E8" s="15"/>
      <c r="H8" s="65" t="s">
        <v>86</v>
      </c>
      <c r="K8" s="40">
        <f>K76-J76</f>
        <v>60</v>
      </c>
      <c r="L8" s="15"/>
    </row>
    <row r="9" spans="2:17" x14ac:dyDescent="0.45">
      <c r="C9" s="11" t="s">
        <v>61</v>
      </c>
      <c r="E9" s="17">
        <v>1</v>
      </c>
      <c r="H9" s="78" t="s">
        <v>123</v>
      </c>
      <c r="K9" s="40">
        <f>P47-O47</f>
        <v>60</v>
      </c>
      <c r="L9" s="15"/>
    </row>
    <row r="10" spans="2:17" x14ac:dyDescent="0.45">
      <c r="C10" s="11" t="s">
        <v>62</v>
      </c>
      <c r="E10" s="18">
        <v>1000</v>
      </c>
      <c r="F10" s="15"/>
      <c r="H10" s="11" t="s">
        <v>48</v>
      </c>
      <c r="K10" s="40">
        <f>K60-J60</f>
        <v>60</v>
      </c>
      <c r="L10" s="19"/>
    </row>
    <row r="11" spans="2:17" x14ac:dyDescent="0.45">
      <c r="C11" s="11" t="s">
        <v>26</v>
      </c>
      <c r="E11" s="20">
        <v>100</v>
      </c>
      <c r="F11" s="15"/>
      <c r="H11" s="11" t="s">
        <v>49</v>
      </c>
      <c r="K11" s="40">
        <f>K78-J78</f>
        <v>60</v>
      </c>
      <c r="L11" s="19"/>
    </row>
    <row r="12" spans="2:17" x14ac:dyDescent="0.45">
      <c r="E12" s="21"/>
      <c r="F12" s="15"/>
      <c r="H12" s="11" t="s">
        <v>50</v>
      </c>
      <c r="K12" s="66">
        <f>K80</f>
        <v>0</v>
      </c>
      <c r="L12" s="19"/>
    </row>
    <row r="13" spans="2:17" x14ac:dyDescent="0.45">
      <c r="F13" s="15"/>
    </row>
    <row r="14" spans="2:17" x14ac:dyDescent="0.45">
      <c r="B14" s="3" t="s">
        <v>52</v>
      </c>
      <c r="C14" s="4"/>
      <c r="D14" s="5"/>
      <c r="E14" s="5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3"/>
    </row>
    <row r="15" spans="2:17" x14ac:dyDescent="0.45">
      <c r="B15" s="9" t="s">
        <v>39</v>
      </c>
      <c r="C15" s="10"/>
      <c r="D15" s="10"/>
      <c r="E15" s="10"/>
      <c r="F15" s="15"/>
      <c r="G15" s="9" t="s">
        <v>59</v>
      </c>
      <c r="H15" s="10"/>
      <c r="I15" s="10"/>
      <c r="J15" s="10"/>
      <c r="K15" s="10"/>
      <c r="M15" s="9" t="s">
        <v>44</v>
      </c>
      <c r="N15" s="10"/>
      <c r="O15" s="10"/>
      <c r="P15" s="10"/>
    </row>
    <row r="16" spans="2:17" x14ac:dyDescent="0.45">
      <c r="F16" s="15"/>
      <c r="H16" s="1"/>
    </row>
    <row r="17" spans="3:16" x14ac:dyDescent="0.45">
      <c r="C17" s="78" t="s">
        <v>37</v>
      </c>
      <c r="E17" s="20">
        <v>180</v>
      </c>
      <c r="F17" s="15"/>
      <c r="G17" s="1" t="s">
        <v>96</v>
      </c>
      <c r="N17" s="11" t="s">
        <v>45</v>
      </c>
      <c r="P17" s="79"/>
    </row>
    <row r="18" spans="3:16" x14ac:dyDescent="0.45">
      <c r="C18" s="11" t="s">
        <v>38</v>
      </c>
      <c r="E18" s="79"/>
      <c r="H18" s="11" t="s">
        <v>29</v>
      </c>
      <c r="K18" s="20"/>
      <c r="N18" s="11" t="s">
        <v>68</v>
      </c>
      <c r="P18" s="79"/>
    </row>
    <row r="19" spans="3:16" x14ac:dyDescent="0.45">
      <c r="H19" s="11" t="s">
        <v>30</v>
      </c>
      <c r="K19" s="79"/>
    </row>
    <row r="20" spans="3:16" x14ac:dyDescent="0.45">
      <c r="C20" s="11" t="s">
        <v>40</v>
      </c>
      <c r="E20" s="79"/>
      <c r="K20" s="19"/>
      <c r="N20" s="78" t="s">
        <v>104</v>
      </c>
      <c r="P20" s="79"/>
    </row>
    <row r="21" spans="3:16" x14ac:dyDescent="0.45">
      <c r="C21" s="11" t="s">
        <v>41</v>
      </c>
      <c r="E21" s="79"/>
      <c r="G21" s="1" t="s">
        <v>101</v>
      </c>
      <c r="K21" s="19"/>
      <c r="N21" s="78" t="s">
        <v>105</v>
      </c>
      <c r="P21" s="79"/>
    </row>
    <row r="22" spans="3:16" x14ac:dyDescent="0.45">
      <c r="C22" s="11"/>
      <c r="E22" s="81"/>
      <c r="H22" s="11" t="s">
        <v>29</v>
      </c>
      <c r="K22" s="79"/>
    </row>
    <row r="23" spans="3:16" x14ac:dyDescent="0.45">
      <c r="C23" s="80" t="s">
        <v>110</v>
      </c>
      <c r="E23" s="79"/>
      <c r="H23" s="11" t="s">
        <v>30</v>
      </c>
      <c r="K23" s="79"/>
      <c r="N23" s="78" t="s">
        <v>106</v>
      </c>
      <c r="P23" s="79"/>
    </row>
    <row r="24" spans="3:16" x14ac:dyDescent="0.45">
      <c r="C24" s="80" t="s">
        <v>111</v>
      </c>
      <c r="E24" s="79"/>
      <c r="H24" s="16"/>
      <c r="K24" s="19"/>
      <c r="N24" s="78" t="s">
        <v>129</v>
      </c>
      <c r="P24" s="87">
        <f>E23-E25</f>
        <v>0</v>
      </c>
    </row>
    <row r="25" spans="3:16" x14ac:dyDescent="0.45">
      <c r="C25" s="80" t="s">
        <v>112</v>
      </c>
      <c r="E25" s="79"/>
      <c r="G25" s="24" t="s">
        <v>97</v>
      </c>
      <c r="K25" s="19"/>
    </row>
    <row r="26" spans="3:16" x14ac:dyDescent="0.45">
      <c r="H26" s="11" t="s">
        <v>29</v>
      </c>
      <c r="K26" s="79">
        <v>100</v>
      </c>
      <c r="N26" s="11" t="s">
        <v>64</v>
      </c>
      <c r="P26" s="79"/>
    </row>
    <row r="27" spans="3:16" x14ac:dyDescent="0.45">
      <c r="C27" s="11" t="s">
        <v>42</v>
      </c>
      <c r="E27" s="79"/>
      <c r="H27" s="11" t="s">
        <v>36</v>
      </c>
      <c r="K27" s="79">
        <v>100</v>
      </c>
    </row>
    <row r="28" spans="3:16" x14ac:dyDescent="0.45">
      <c r="C28" s="11" t="s">
        <v>43</v>
      </c>
      <c r="E28" s="79"/>
      <c r="H28" s="16"/>
      <c r="K28" s="19"/>
      <c r="N28" s="78" t="s">
        <v>99</v>
      </c>
      <c r="P28" s="79"/>
    </row>
    <row r="29" spans="3:16" x14ac:dyDescent="0.45">
      <c r="G29" s="24" t="s">
        <v>102</v>
      </c>
      <c r="K29" s="19"/>
      <c r="N29" s="78" t="s">
        <v>100</v>
      </c>
      <c r="P29" s="79"/>
    </row>
    <row r="30" spans="3:16" x14ac:dyDescent="0.45">
      <c r="C30" s="11" t="s">
        <v>51</v>
      </c>
      <c r="E30" s="79"/>
      <c r="H30" s="11" t="s">
        <v>29</v>
      </c>
      <c r="K30" s="79"/>
    </row>
    <row r="31" spans="3:16" x14ac:dyDescent="0.45">
      <c r="H31" s="11" t="s">
        <v>30</v>
      </c>
      <c r="K31" s="79"/>
    </row>
    <row r="32" spans="3:16" x14ac:dyDescent="0.45">
      <c r="H32" s="16"/>
      <c r="K32" s="19"/>
    </row>
    <row r="33" spans="2:17" x14ac:dyDescent="0.45">
      <c r="G33" s="88" t="s">
        <v>132</v>
      </c>
      <c r="H33" s="89"/>
      <c r="I33" s="89"/>
      <c r="J33" s="89"/>
      <c r="K33" s="91"/>
    </row>
    <row r="34" spans="2:17" x14ac:dyDescent="0.45">
      <c r="G34" s="89"/>
      <c r="H34" s="90" t="s">
        <v>29</v>
      </c>
      <c r="I34" s="89"/>
      <c r="J34" s="89"/>
      <c r="K34" s="79">
        <v>100</v>
      </c>
    </row>
    <row r="35" spans="2:17" x14ac:dyDescent="0.45">
      <c r="C35" s="11"/>
      <c r="E35" s="82"/>
      <c r="G35" s="89"/>
      <c r="H35" s="90" t="s">
        <v>30</v>
      </c>
      <c r="I35" s="89"/>
      <c r="J35" s="89"/>
      <c r="K35" s="79">
        <v>100</v>
      </c>
    </row>
    <row r="36" spans="2:17" x14ac:dyDescent="0.45">
      <c r="C36" s="11"/>
      <c r="E36" s="81"/>
      <c r="H36" s="16"/>
      <c r="K36" s="19"/>
    </row>
    <row r="37" spans="2:17" x14ac:dyDescent="0.45">
      <c r="C37" s="11"/>
      <c r="E37" s="81"/>
      <c r="G37" s="24" t="s">
        <v>98</v>
      </c>
      <c r="K37" s="19"/>
    </row>
    <row r="38" spans="2:17" x14ac:dyDescent="0.45">
      <c r="H38" s="11" t="s">
        <v>29</v>
      </c>
      <c r="K38" s="79"/>
    </row>
    <row r="39" spans="2:17" x14ac:dyDescent="0.45">
      <c r="C39" s="11"/>
      <c r="E39" s="81"/>
      <c r="H39" s="11" t="s">
        <v>30</v>
      </c>
      <c r="K39" s="79"/>
    </row>
    <row r="40" spans="2:17" x14ac:dyDescent="0.45">
      <c r="C40" s="1"/>
    </row>
    <row r="41" spans="2:17" x14ac:dyDescent="0.45">
      <c r="B41" s="3" t="s">
        <v>17</v>
      </c>
      <c r="C41" s="4"/>
      <c r="D41" s="5"/>
      <c r="E41" s="5"/>
      <c r="F41" s="7"/>
      <c r="G41" s="3" t="s">
        <v>18</v>
      </c>
      <c r="H41" s="4"/>
      <c r="I41" s="4"/>
      <c r="J41" s="5"/>
      <c r="K41" s="5"/>
      <c r="L41" s="7"/>
      <c r="M41" s="3" t="s">
        <v>22</v>
      </c>
      <c r="N41" s="4"/>
      <c r="O41" s="5"/>
      <c r="P41" s="5"/>
      <c r="Q41" s="23"/>
    </row>
    <row r="42" spans="2:17" x14ac:dyDescent="0.45">
      <c r="D42" s="27" t="s">
        <v>55</v>
      </c>
      <c r="E42" s="27"/>
      <c r="F42" s="28"/>
      <c r="I42" s="71" t="s">
        <v>89</v>
      </c>
      <c r="J42" s="27" t="s">
        <v>57</v>
      </c>
      <c r="K42" s="27"/>
      <c r="L42" s="28"/>
      <c r="O42" s="27" t="s">
        <v>55</v>
      </c>
      <c r="P42" s="27"/>
    </row>
    <row r="43" spans="2:17" x14ac:dyDescent="0.45">
      <c r="D43" s="29" t="s">
        <v>65</v>
      </c>
      <c r="E43" s="29"/>
      <c r="F43" s="28"/>
      <c r="I43" s="74" t="s">
        <v>90</v>
      </c>
      <c r="J43" s="29" t="s">
        <v>65</v>
      </c>
      <c r="K43" s="29"/>
      <c r="L43" s="28"/>
      <c r="O43" s="29" t="s">
        <v>65</v>
      </c>
      <c r="P43" s="29"/>
    </row>
    <row r="44" spans="2:17" x14ac:dyDescent="0.45">
      <c r="D44" s="30" t="s">
        <v>53</v>
      </c>
      <c r="E44" s="30" t="s">
        <v>54</v>
      </c>
      <c r="F44" s="28"/>
      <c r="I44" s="75" t="s">
        <v>55</v>
      </c>
      <c r="J44" s="30" t="s">
        <v>53</v>
      </c>
      <c r="K44" s="30" t="s">
        <v>54</v>
      </c>
      <c r="L44" s="28"/>
      <c r="O44" s="30" t="s">
        <v>53</v>
      </c>
      <c r="P44" s="30" t="s">
        <v>54</v>
      </c>
    </row>
    <row r="45" spans="2:17" x14ac:dyDescent="0.45">
      <c r="D45" s="31" t="s">
        <v>66</v>
      </c>
      <c r="E45" s="31" t="s">
        <v>66</v>
      </c>
      <c r="F45" s="32"/>
      <c r="H45" s="33"/>
      <c r="I45" s="76" t="s">
        <v>65</v>
      </c>
      <c r="J45" s="30" t="s">
        <v>66</v>
      </c>
      <c r="K45" s="30" t="s">
        <v>66</v>
      </c>
      <c r="L45" s="32"/>
      <c r="N45" s="34"/>
      <c r="O45" s="31" t="s">
        <v>66</v>
      </c>
      <c r="P45" s="31" t="s">
        <v>66</v>
      </c>
    </row>
    <row r="46" spans="2:17" x14ac:dyDescent="0.45">
      <c r="C46" s="1" t="s">
        <v>25</v>
      </c>
      <c r="D46" s="35">
        <v>1300</v>
      </c>
      <c r="E46" s="36">
        <f>D46+E17+K18+K39</f>
        <v>1480</v>
      </c>
      <c r="F46" s="37"/>
      <c r="G46" s="67" t="s">
        <v>81</v>
      </c>
      <c r="H46" s="68"/>
      <c r="I46" s="68"/>
      <c r="J46" s="68"/>
      <c r="K46" s="68"/>
      <c r="L46" s="38"/>
      <c r="M46" s="68" t="s">
        <v>93</v>
      </c>
      <c r="N46" s="68"/>
      <c r="O46" s="9"/>
      <c r="P46" s="9"/>
    </row>
    <row r="47" spans="2:17" x14ac:dyDescent="0.45">
      <c r="C47" s="86" t="s">
        <v>131</v>
      </c>
      <c r="D47" s="39">
        <v>-100</v>
      </c>
      <c r="E47" s="40">
        <f>D47-K27</f>
        <v>-200</v>
      </c>
      <c r="F47" s="37"/>
      <c r="H47" s="1" t="s">
        <v>3</v>
      </c>
      <c r="I47" s="38"/>
      <c r="L47" s="38"/>
      <c r="N47" s="1" t="s">
        <v>10</v>
      </c>
      <c r="O47" s="41">
        <f>D64</f>
        <v>300</v>
      </c>
      <c r="P47" s="41">
        <f>E64</f>
        <v>360</v>
      </c>
    </row>
    <row r="48" spans="2:17" x14ac:dyDescent="0.45">
      <c r="C48" s="42" t="s">
        <v>0</v>
      </c>
      <c r="D48" s="43">
        <f>SUM(D46:D47)</f>
        <v>1200</v>
      </c>
      <c r="E48" s="44">
        <f>SUM(E46:E47)</f>
        <v>1280</v>
      </c>
      <c r="F48" s="37"/>
      <c r="H48" s="73" t="s">
        <v>88</v>
      </c>
      <c r="I48" s="14">
        <f>Initial_Cash</f>
        <v>100</v>
      </c>
      <c r="J48" s="14">
        <f>O82</f>
        <v>400</v>
      </c>
      <c r="K48" s="14">
        <f>P82</f>
        <v>460</v>
      </c>
      <c r="L48" s="38"/>
      <c r="N48" s="1" t="s">
        <v>33</v>
      </c>
      <c r="O48" s="46"/>
      <c r="P48" s="46"/>
    </row>
    <row r="49" spans="2:16" x14ac:dyDescent="0.45">
      <c r="D49" s="25"/>
      <c r="E49" s="25"/>
      <c r="F49" s="47"/>
      <c r="H49" s="16" t="s">
        <v>19</v>
      </c>
      <c r="I49" s="39">
        <v>100</v>
      </c>
      <c r="J49" s="40">
        <f t="shared" ref="J49:K51" si="0">$I49-O55</f>
        <v>100</v>
      </c>
      <c r="K49" s="40">
        <f t="shared" si="0"/>
        <v>100</v>
      </c>
      <c r="L49" s="45"/>
      <c r="N49" s="16" t="s">
        <v>71</v>
      </c>
      <c r="O49" s="40">
        <f>-D51</f>
        <v>0</v>
      </c>
      <c r="P49" s="40">
        <f t="shared" ref="P49:P51" si="1">-E51</f>
        <v>0</v>
      </c>
    </row>
    <row r="50" spans="2:16" x14ac:dyDescent="0.45">
      <c r="C50" s="73" t="s">
        <v>124</v>
      </c>
      <c r="D50" s="39">
        <v>-800</v>
      </c>
      <c r="E50" s="40">
        <f>D50-E18-K23-K30</f>
        <v>-800</v>
      </c>
      <c r="F50" s="47"/>
      <c r="H50" s="16" t="s">
        <v>27</v>
      </c>
      <c r="I50" s="39">
        <v>100</v>
      </c>
      <c r="J50" s="40">
        <f t="shared" si="0"/>
        <v>100</v>
      </c>
      <c r="K50" s="40">
        <f t="shared" si="0"/>
        <v>100</v>
      </c>
      <c r="L50" s="45"/>
      <c r="N50" s="73" t="s">
        <v>113</v>
      </c>
      <c r="O50" s="40">
        <f>-D52</f>
        <v>0</v>
      </c>
      <c r="P50" s="40">
        <f t="shared" si="1"/>
        <v>0</v>
      </c>
    </row>
    <row r="51" spans="2:16" x14ac:dyDescent="0.45">
      <c r="B51" s="48"/>
      <c r="C51" s="73" t="s">
        <v>125</v>
      </c>
      <c r="D51" s="39">
        <v>0</v>
      </c>
      <c r="E51" s="40">
        <f>D51-E20</f>
        <v>0</v>
      </c>
      <c r="F51" s="37"/>
      <c r="H51" s="16" t="s">
        <v>15</v>
      </c>
      <c r="I51" s="39">
        <v>100</v>
      </c>
      <c r="J51" s="40">
        <f t="shared" si="0"/>
        <v>100</v>
      </c>
      <c r="K51" s="40">
        <f t="shared" si="0"/>
        <v>100</v>
      </c>
      <c r="L51" s="37"/>
      <c r="N51" s="16" t="s">
        <v>72</v>
      </c>
      <c r="O51" s="40">
        <f>-D53</f>
        <v>0</v>
      </c>
      <c r="P51" s="40">
        <f t="shared" si="1"/>
        <v>0</v>
      </c>
    </row>
    <row r="52" spans="2:16" x14ac:dyDescent="0.45">
      <c r="C52" s="73" t="s">
        <v>128</v>
      </c>
      <c r="D52" s="39">
        <v>0</v>
      </c>
      <c r="E52" s="40">
        <f>D52-E24</f>
        <v>0</v>
      </c>
      <c r="F52" s="37"/>
      <c r="H52" s="26" t="s">
        <v>4</v>
      </c>
      <c r="I52" s="44">
        <f>SUM(I48:I51)</f>
        <v>400</v>
      </c>
      <c r="J52" s="44">
        <f>SUM(J48:J51)</f>
        <v>700</v>
      </c>
      <c r="K52" s="44">
        <f>SUM(K48:K51)</f>
        <v>760</v>
      </c>
      <c r="L52" s="37"/>
      <c r="N52" s="64" t="s">
        <v>84</v>
      </c>
      <c r="O52" s="40">
        <f>D53*Tax_Rate</f>
        <v>0</v>
      </c>
      <c r="P52" s="40">
        <f>E53*Tax_Rate</f>
        <v>0</v>
      </c>
    </row>
    <row r="53" spans="2:16" x14ac:dyDescent="0.45">
      <c r="C53" s="73" t="s">
        <v>126</v>
      </c>
      <c r="D53" s="39">
        <v>0</v>
      </c>
      <c r="E53" s="40">
        <f>D53-E21</f>
        <v>0</v>
      </c>
      <c r="F53" s="37"/>
      <c r="K53" s="25"/>
      <c r="L53" s="37"/>
      <c r="N53" s="16" t="s">
        <v>78</v>
      </c>
      <c r="O53" s="40">
        <f>-D59</f>
        <v>0</v>
      </c>
      <c r="P53" s="40">
        <f>-E59</f>
        <v>0</v>
      </c>
    </row>
    <row r="54" spans="2:16" x14ac:dyDescent="0.45">
      <c r="C54" s="26" t="s">
        <v>127</v>
      </c>
      <c r="D54" s="43">
        <f>SUM(D50:D53)</f>
        <v>-800</v>
      </c>
      <c r="E54" s="43">
        <f t="shared" ref="E54" si="2">SUM(E50:E53)</f>
        <v>-800</v>
      </c>
      <c r="F54" s="37"/>
      <c r="H54" s="1" t="s">
        <v>20</v>
      </c>
      <c r="I54" s="51"/>
      <c r="K54" s="25"/>
      <c r="L54" s="37"/>
      <c r="N54" s="24" t="s">
        <v>23</v>
      </c>
      <c r="O54" s="47"/>
      <c r="P54" s="47"/>
    </row>
    <row r="55" spans="2:16" x14ac:dyDescent="0.45">
      <c r="F55" s="37"/>
      <c r="H55" s="73" t="s">
        <v>107</v>
      </c>
      <c r="I55" s="39">
        <v>1200</v>
      </c>
      <c r="J55" s="40">
        <f>$I55-O49-O53-O64-O66</f>
        <v>1200</v>
      </c>
      <c r="K55" s="40">
        <f>$I55-P49-P53-P64-P66</f>
        <v>1200</v>
      </c>
      <c r="L55" s="37"/>
      <c r="N55" s="73" t="s">
        <v>117</v>
      </c>
      <c r="O55" s="39">
        <v>0</v>
      </c>
      <c r="P55" s="25">
        <f>O55-K18+K19</f>
        <v>0</v>
      </c>
    </row>
    <row r="56" spans="2:16" x14ac:dyDescent="0.45">
      <c r="C56" s="24" t="s">
        <v>1</v>
      </c>
      <c r="D56" s="49">
        <f>D48+D54</f>
        <v>400</v>
      </c>
      <c r="E56" s="49">
        <f t="shared" ref="E56" si="3">E48+E54</f>
        <v>480</v>
      </c>
      <c r="F56" s="37"/>
      <c r="H56" s="73" t="s">
        <v>114</v>
      </c>
      <c r="I56" s="39">
        <v>200</v>
      </c>
      <c r="J56" s="25">
        <f>$I56-O50-O65</f>
        <v>200</v>
      </c>
      <c r="K56" s="25">
        <f>$I56-P50-P65</f>
        <v>200</v>
      </c>
      <c r="L56" s="37"/>
      <c r="N56" s="73" t="s">
        <v>118</v>
      </c>
      <c r="O56" s="39">
        <v>0</v>
      </c>
      <c r="P56" s="25">
        <f>O56-K22+K23</f>
        <v>0</v>
      </c>
    </row>
    <row r="57" spans="2:16" x14ac:dyDescent="0.45">
      <c r="B57" s="16"/>
      <c r="C57" s="16" t="s">
        <v>69</v>
      </c>
      <c r="D57" s="39">
        <v>0</v>
      </c>
      <c r="E57" s="40">
        <f>D57+E27</f>
        <v>0</v>
      </c>
      <c r="H57" s="73" t="s">
        <v>85</v>
      </c>
      <c r="I57" s="39">
        <v>100</v>
      </c>
      <c r="J57" s="25">
        <f>$I57-O52</f>
        <v>100</v>
      </c>
      <c r="K57" s="25">
        <f>$I57-P52</f>
        <v>100</v>
      </c>
      <c r="N57" s="73" t="s">
        <v>119</v>
      </c>
      <c r="O57" s="39">
        <v>0</v>
      </c>
      <c r="P57" s="25">
        <f>O57-K26+K27</f>
        <v>0</v>
      </c>
    </row>
    <row r="58" spans="2:16" x14ac:dyDescent="0.45">
      <c r="C58" s="16" t="s">
        <v>70</v>
      </c>
      <c r="D58" s="39">
        <v>0</v>
      </c>
      <c r="E58" s="40">
        <f>D58-E25-E28</f>
        <v>0</v>
      </c>
      <c r="F58" s="47"/>
      <c r="H58" s="26" t="s">
        <v>32</v>
      </c>
      <c r="I58" s="44">
        <f>SUM(I55:I57)</f>
        <v>1500</v>
      </c>
      <c r="J58" s="44">
        <f>SUM(J55:J57)</f>
        <v>1500</v>
      </c>
      <c r="K58" s="44">
        <f>SUM(K55:K57)</f>
        <v>1500</v>
      </c>
      <c r="L58" s="45"/>
      <c r="N58" s="73" t="s">
        <v>120</v>
      </c>
      <c r="O58" s="39">
        <v>0</v>
      </c>
      <c r="P58" s="25">
        <f>O58+K34-K35</f>
        <v>0</v>
      </c>
    </row>
    <row r="59" spans="2:16" x14ac:dyDescent="0.45">
      <c r="C59" s="16" t="s">
        <v>77</v>
      </c>
      <c r="D59" s="39">
        <v>0</v>
      </c>
      <c r="E59" s="40">
        <f>D59+E30</f>
        <v>0</v>
      </c>
      <c r="F59" s="47"/>
      <c r="J59" s="70"/>
      <c r="K59" s="25"/>
      <c r="L59" s="45"/>
      <c r="N59" s="69" t="s">
        <v>121</v>
      </c>
      <c r="O59" s="39">
        <v>0</v>
      </c>
      <c r="P59" s="25">
        <f>O59+K30-K31</f>
        <v>0</v>
      </c>
    </row>
    <row r="60" spans="2:16" x14ac:dyDescent="0.45">
      <c r="C60" s="42" t="s">
        <v>2</v>
      </c>
      <c r="D60" s="43">
        <f>SUM(D56:D59)</f>
        <v>400</v>
      </c>
      <c r="E60" s="43">
        <f>SUM(E56:E59)</f>
        <v>480</v>
      </c>
      <c r="F60" s="47"/>
      <c r="H60" s="1" t="s">
        <v>5</v>
      </c>
      <c r="I60" s="41">
        <f>I58+I52</f>
        <v>1900</v>
      </c>
      <c r="J60" s="41">
        <f>J58+J52</f>
        <v>2200</v>
      </c>
      <c r="K60" s="41">
        <f>K58+K52</f>
        <v>2260</v>
      </c>
      <c r="L60" s="37"/>
      <c r="N60" s="69" t="s">
        <v>122</v>
      </c>
      <c r="O60" s="39">
        <v>0</v>
      </c>
      <c r="P60" s="25">
        <f>O60+K38-K39</f>
        <v>0</v>
      </c>
    </row>
    <row r="61" spans="2:16" x14ac:dyDescent="0.45">
      <c r="F61" s="47"/>
      <c r="L61" s="51"/>
      <c r="N61" s="42" t="s">
        <v>9</v>
      </c>
      <c r="O61" s="43">
        <f>SUM(O47:O60)</f>
        <v>300</v>
      </c>
      <c r="P61" s="43">
        <f>SUM(P47:P60)</f>
        <v>360</v>
      </c>
    </row>
    <row r="62" spans="2:16" x14ac:dyDescent="0.45">
      <c r="C62" s="64" t="s">
        <v>83</v>
      </c>
      <c r="D62" s="25">
        <f>-D60*Tax_Rate</f>
        <v>-100</v>
      </c>
      <c r="E62" s="25">
        <f>-E60*Tax_Rate</f>
        <v>-120</v>
      </c>
      <c r="F62" s="47"/>
      <c r="G62" s="67" t="s">
        <v>82</v>
      </c>
      <c r="H62" s="68"/>
      <c r="I62" s="68"/>
      <c r="J62" s="68"/>
      <c r="K62" s="68"/>
      <c r="L62" s="51"/>
    </row>
    <row r="63" spans="2:16" x14ac:dyDescent="0.45">
      <c r="D63" s="25"/>
      <c r="E63" s="40"/>
      <c r="F63" s="47"/>
      <c r="H63" s="1" t="s">
        <v>6</v>
      </c>
      <c r="I63" s="37"/>
      <c r="J63" s="37"/>
      <c r="K63" s="37"/>
      <c r="L63" s="51"/>
      <c r="M63" s="9" t="s">
        <v>94</v>
      </c>
      <c r="N63" s="9"/>
      <c r="O63" s="9"/>
      <c r="P63" s="9"/>
    </row>
    <row r="64" spans="2:16" x14ac:dyDescent="0.45">
      <c r="C64" s="24" t="s">
        <v>10</v>
      </c>
      <c r="D64" s="49">
        <f>D60+D62</f>
        <v>300</v>
      </c>
      <c r="E64" s="49">
        <f>E60+E62</f>
        <v>360</v>
      </c>
      <c r="F64" s="46"/>
      <c r="H64" s="16" t="s">
        <v>7</v>
      </c>
      <c r="I64" s="63">
        <v>300</v>
      </c>
      <c r="J64" s="14">
        <f t="shared" ref="J64:K66" si="4">$I64+O58</f>
        <v>300</v>
      </c>
      <c r="K64" s="14">
        <f t="shared" si="4"/>
        <v>300</v>
      </c>
      <c r="L64" s="37"/>
      <c r="N64" s="16" t="s">
        <v>73</v>
      </c>
      <c r="O64" s="39">
        <v>0</v>
      </c>
      <c r="P64" s="25">
        <f>O64-P17</f>
        <v>0</v>
      </c>
    </row>
    <row r="65" spans="2:16" x14ac:dyDescent="0.45">
      <c r="C65" s="16"/>
      <c r="D65" s="39"/>
      <c r="E65" s="40"/>
      <c r="F65" s="47"/>
      <c r="H65" s="16" t="s">
        <v>16</v>
      </c>
      <c r="I65" s="39">
        <v>200</v>
      </c>
      <c r="J65" s="40">
        <f t="shared" si="4"/>
        <v>200</v>
      </c>
      <c r="K65" s="40">
        <f t="shared" si="4"/>
        <v>200</v>
      </c>
      <c r="L65" s="37"/>
      <c r="N65" s="73" t="s">
        <v>115</v>
      </c>
      <c r="O65" s="39">
        <v>0</v>
      </c>
      <c r="P65" s="25">
        <f>-P23</f>
        <v>0</v>
      </c>
    </row>
    <row r="66" spans="2:16" x14ac:dyDescent="0.45">
      <c r="C66" s="2" t="s">
        <v>67</v>
      </c>
      <c r="D66" s="52">
        <f>Shares_Outstanding</f>
        <v>1000</v>
      </c>
      <c r="E66" s="53">
        <f>D66+E21/Share_Price+P28/Share_Price-P29/Share_Price</f>
        <v>1000</v>
      </c>
      <c r="F66" s="47"/>
      <c r="H66" s="16" t="s">
        <v>11</v>
      </c>
      <c r="I66" s="39">
        <v>200</v>
      </c>
      <c r="J66" s="40">
        <f t="shared" si="4"/>
        <v>200</v>
      </c>
      <c r="K66" s="40">
        <f t="shared" si="4"/>
        <v>200</v>
      </c>
      <c r="N66" s="16" t="s">
        <v>74</v>
      </c>
      <c r="O66" s="39">
        <v>0</v>
      </c>
      <c r="P66" s="25">
        <f>O66+P18+E30</f>
        <v>0</v>
      </c>
    </row>
    <row r="67" spans="2:16" x14ac:dyDescent="0.45">
      <c r="C67" s="2" t="s">
        <v>60</v>
      </c>
      <c r="D67" s="54">
        <f>D64/D66</f>
        <v>0.3</v>
      </c>
      <c r="E67" s="55">
        <f>E64/E66</f>
        <v>0.36</v>
      </c>
      <c r="F67" s="47"/>
      <c r="H67" s="26" t="s">
        <v>8</v>
      </c>
      <c r="I67" s="44">
        <f>SUM(I64:I66)</f>
        <v>700</v>
      </c>
      <c r="J67" s="44">
        <f t="shared" ref="J67:K67" si="5">SUM(J64:J66)</f>
        <v>700</v>
      </c>
      <c r="K67" s="44">
        <f t="shared" si="5"/>
        <v>700</v>
      </c>
      <c r="L67" s="37"/>
      <c r="N67" s="42" t="s">
        <v>12</v>
      </c>
      <c r="O67" s="43">
        <f>SUM(O64:O66)</f>
        <v>0</v>
      </c>
      <c r="P67" s="43">
        <f>SUM(P64:P66)</f>
        <v>0</v>
      </c>
    </row>
    <row r="68" spans="2:16" x14ac:dyDescent="0.45">
      <c r="F68" s="47"/>
      <c r="G68" s="1"/>
      <c r="J68" s="50"/>
      <c r="K68" s="50"/>
      <c r="L68" s="37"/>
      <c r="M68" s="1"/>
    </row>
    <row r="69" spans="2:16" x14ac:dyDescent="0.45">
      <c r="B69" s="83"/>
      <c r="C69" s="85"/>
      <c r="D69" s="85"/>
      <c r="E69" s="85"/>
      <c r="H69" s="1" t="s">
        <v>21</v>
      </c>
      <c r="L69" s="37"/>
      <c r="M69" s="9" t="s">
        <v>95</v>
      </c>
      <c r="N69" s="9"/>
      <c r="O69" s="9"/>
      <c r="P69" s="9"/>
    </row>
    <row r="70" spans="2:16" x14ac:dyDescent="0.45">
      <c r="B70" s="1"/>
      <c r="C70" s="1"/>
      <c r="D70" s="34"/>
      <c r="E70" s="34"/>
      <c r="F70" s="46"/>
      <c r="H70" s="73" t="s">
        <v>87</v>
      </c>
      <c r="I70" s="39">
        <v>500</v>
      </c>
      <c r="J70" s="40">
        <f>$I70+O70+O71</f>
        <v>500</v>
      </c>
      <c r="K70" s="40">
        <f>$I70+P70+P71</f>
        <v>500</v>
      </c>
      <c r="L70" s="37"/>
      <c r="N70" s="16" t="s">
        <v>79</v>
      </c>
      <c r="O70" s="39">
        <v>0</v>
      </c>
      <c r="P70" s="40">
        <f>O70+P20</f>
        <v>0</v>
      </c>
    </row>
    <row r="71" spans="2:16" x14ac:dyDescent="0.45">
      <c r="B71" s="1"/>
      <c r="C71" s="1"/>
      <c r="D71" s="84"/>
      <c r="E71" s="84"/>
      <c r="H71" s="73" t="s">
        <v>116</v>
      </c>
      <c r="I71" s="39">
        <v>200</v>
      </c>
      <c r="J71" s="40">
        <f>$I71+O72+O73</f>
        <v>200</v>
      </c>
      <c r="K71" s="40">
        <f>$I71+P72+P73</f>
        <v>200</v>
      </c>
      <c r="L71" s="37"/>
      <c r="N71" s="16" t="s">
        <v>80</v>
      </c>
      <c r="O71" s="39">
        <v>0</v>
      </c>
      <c r="P71" s="40">
        <f>O71-P21</f>
        <v>0</v>
      </c>
    </row>
    <row r="72" spans="2:16" x14ac:dyDescent="0.45">
      <c r="B72" s="1"/>
      <c r="C72" s="1"/>
      <c r="D72" s="28"/>
      <c r="E72" s="28"/>
      <c r="H72" s="26" t="s">
        <v>34</v>
      </c>
      <c r="I72" s="44">
        <f>SUM(I70:I71)</f>
        <v>700</v>
      </c>
      <c r="J72" s="44">
        <f>SUM(J70:J71)</f>
        <v>700</v>
      </c>
      <c r="K72" s="44">
        <f>SUM(K70:K71)</f>
        <v>700</v>
      </c>
      <c r="L72" s="37"/>
      <c r="N72" s="73" t="s">
        <v>91</v>
      </c>
      <c r="O72" s="39">
        <v>0</v>
      </c>
      <c r="P72" s="40">
        <f>O72+P23</f>
        <v>0</v>
      </c>
    </row>
    <row r="73" spans="2:16" x14ac:dyDescent="0.45">
      <c r="B73" s="1"/>
      <c r="C73" s="1"/>
      <c r="D73" s="28"/>
      <c r="E73" s="28"/>
      <c r="G73" s="1"/>
      <c r="J73" s="50"/>
      <c r="K73" s="50"/>
      <c r="L73" s="37"/>
      <c r="N73" s="73" t="s">
        <v>130</v>
      </c>
      <c r="O73" s="39">
        <v>0</v>
      </c>
      <c r="P73" s="40">
        <f>O73-P24</f>
        <v>0</v>
      </c>
    </row>
    <row r="74" spans="2:16" x14ac:dyDescent="0.45">
      <c r="B74" s="1"/>
      <c r="C74" s="1"/>
      <c r="D74" s="36"/>
      <c r="E74" s="36"/>
      <c r="H74" s="1" t="s">
        <v>14</v>
      </c>
      <c r="I74" s="49">
        <f>I72+I67</f>
        <v>1400</v>
      </c>
      <c r="J74" s="49">
        <f>J72+J67</f>
        <v>1400</v>
      </c>
      <c r="K74" s="49">
        <f>K72+K67</f>
        <v>1400</v>
      </c>
      <c r="L74" s="37"/>
      <c r="M74" s="1"/>
      <c r="N74" s="16" t="s">
        <v>75</v>
      </c>
      <c r="O74" s="39">
        <v>0</v>
      </c>
      <c r="P74" s="40">
        <f>O74-P26</f>
        <v>0</v>
      </c>
    </row>
    <row r="75" spans="2:16" x14ac:dyDescent="0.45">
      <c r="B75" s="1"/>
      <c r="C75" s="48"/>
      <c r="D75" s="50"/>
      <c r="E75" s="50"/>
      <c r="G75" s="16"/>
      <c r="J75" s="19"/>
      <c r="K75" s="47"/>
      <c r="L75" s="47"/>
      <c r="N75" s="73" t="s">
        <v>92</v>
      </c>
      <c r="O75" s="39">
        <v>0</v>
      </c>
      <c r="P75" s="40">
        <f>O75+P28</f>
        <v>0</v>
      </c>
    </row>
    <row r="76" spans="2:16" x14ac:dyDescent="0.45">
      <c r="B76" s="1"/>
      <c r="C76" s="48"/>
      <c r="D76" s="50"/>
      <c r="E76" s="50"/>
      <c r="H76" s="24" t="s">
        <v>109</v>
      </c>
      <c r="I76" s="77">
        <v>500</v>
      </c>
      <c r="J76" s="49">
        <f>$I76+O51+O75+O76+O47+O74</f>
        <v>800</v>
      </c>
      <c r="K76" s="49">
        <f>$I76+P51+P75+P76+P47+P74</f>
        <v>860</v>
      </c>
      <c r="L76" s="37"/>
      <c r="N76" s="73" t="s">
        <v>103</v>
      </c>
      <c r="O76" s="39">
        <v>0</v>
      </c>
      <c r="P76" s="40">
        <f>O76-P29</f>
        <v>0</v>
      </c>
    </row>
    <row r="77" spans="2:16" x14ac:dyDescent="0.45">
      <c r="B77" s="1"/>
      <c r="C77" s="48"/>
      <c r="D77" s="49"/>
      <c r="E77" s="49"/>
      <c r="H77" s="16"/>
      <c r="I77" s="39"/>
      <c r="J77" s="40"/>
      <c r="K77" s="40"/>
      <c r="L77" s="37"/>
      <c r="N77" s="26" t="s">
        <v>13</v>
      </c>
      <c r="O77" s="43">
        <f>SUM(O70:O76)</f>
        <v>0</v>
      </c>
      <c r="P77" s="43">
        <f>SUM(P70:P76)</f>
        <v>0</v>
      </c>
    </row>
    <row r="78" spans="2:16" x14ac:dyDescent="0.45">
      <c r="B78" s="1"/>
      <c r="C78" s="48"/>
      <c r="D78" s="49"/>
      <c r="E78" s="49"/>
      <c r="H78" s="1" t="s">
        <v>35</v>
      </c>
      <c r="I78" s="41">
        <f>I74+I76</f>
        <v>1900</v>
      </c>
      <c r="J78" s="41">
        <f t="shared" ref="J78:K78" si="6">J74+J76</f>
        <v>2200</v>
      </c>
      <c r="K78" s="41">
        <f t="shared" si="6"/>
        <v>2260</v>
      </c>
      <c r="L78" s="56"/>
    </row>
    <row r="79" spans="2:16" x14ac:dyDescent="0.45">
      <c r="B79" s="1"/>
      <c r="C79" s="1"/>
      <c r="D79" s="49"/>
      <c r="E79" s="49"/>
      <c r="L79" s="56"/>
      <c r="N79" s="1" t="s">
        <v>31</v>
      </c>
      <c r="O79" s="49">
        <f>$I$48</f>
        <v>100</v>
      </c>
      <c r="P79" s="49">
        <f>$I$48</f>
        <v>100</v>
      </c>
    </row>
    <row r="80" spans="2:16" x14ac:dyDescent="0.45">
      <c r="B80" s="1"/>
      <c r="C80" s="1"/>
      <c r="D80" s="57"/>
      <c r="E80" s="57"/>
      <c r="F80" s="25"/>
      <c r="G80" s="1" t="s">
        <v>46</v>
      </c>
      <c r="I80" s="72">
        <f>I60-I78</f>
        <v>0</v>
      </c>
      <c r="J80" s="72">
        <f>J60-J78</f>
        <v>0</v>
      </c>
      <c r="K80" s="72">
        <f>K60-K78</f>
        <v>0</v>
      </c>
      <c r="L80" s="56"/>
    </row>
    <row r="81" spans="2:16" x14ac:dyDescent="0.45">
      <c r="B81" s="1"/>
      <c r="C81" s="1"/>
      <c r="D81" s="49"/>
      <c r="E81" s="49"/>
      <c r="L81" s="56"/>
      <c r="N81" s="1" t="s">
        <v>58</v>
      </c>
      <c r="O81" s="49">
        <f>O77+O67+O61</f>
        <v>300</v>
      </c>
      <c r="P81" s="49">
        <f>P77+P67+P61</f>
        <v>360</v>
      </c>
    </row>
    <row r="82" spans="2:16" x14ac:dyDescent="0.45">
      <c r="B82" s="1"/>
      <c r="C82" s="48"/>
      <c r="D82" s="49"/>
      <c r="E82" s="49"/>
      <c r="L82" s="37"/>
      <c r="N82" s="1" t="s">
        <v>108</v>
      </c>
      <c r="O82" s="41">
        <f>O81+O79</f>
        <v>400</v>
      </c>
      <c r="P82" s="41">
        <f>P81+P79</f>
        <v>460</v>
      </c>
    </row>
    <row r="83" spans="2:16" x14ac:dyDescent="0.45">
      <c r="B83" s="1"/>
      <c r="C83" s="48"/>
      <c r="D83" s="49"/>
      <c r="E83" s="49"/>
      <c r="L83" s="37"/>
    </row>
    <row r="84" spans="2:16" x14ac:dyDescent="0.45">
      <c r="B84" s="24"/>
      <c r="C84" s="1"/>
      <c r="D84" s="49"/>
      <c r="E84" s="49"/>
      <c r="L84" s="37"/>
    </row>
    <row r="85" spans="2:16" x14ac:dyDescent="0.45">
      <c r="B85" s="24"/>
      <c r="C85" s="1"/>
      <c r="D85" s="1"/>
      <c r="E85" s="1"/>
    </row>
    <row r="86" spans="2:16" x14ac:dyDescent="0.45">
      <c r="B86" s="1"/>
      <c r="C86" s="1"/>
      <c r="D86" s="49"/>
      <c r="E86" s="49"/>
    </row>
    <row r="87" spans="2:16" x14ac:dyDescent="0.45">
      <c r="B87" s="24"/>
      <c r="C87" s="1"/>
      <c r="D87" s="49"/>
      <c r="E87" s="49"/>
      <c r="F87" s="57"/>
    </row>
    <row r="88" spans="2:16" x14ac:dyDescent="0.45">
      <c r="B88" s="1"/>
      <c r="C88" s="1"/>
      <c r="D88" s="1"/>
      <c r="E88" s="1"/>
      <c r="F88" s="58"/>
    </row>
    <row r="89" spans="2:16" x14ac:dyDescent="0.45">
      <c r="B89" s="1"/>
      <c r="C89" s="1"/>
      <c r="D89" s="41"/>
      <c r="E89" s="41"/>
    </row>
    <row r="92" spans="2:16" x14ac:dyDescent="0.45">
      <c r="F92" s="59"/>
    </row>
    <row r="93" spans="2:16" x14ac:dyDescent="0.45">
      <c r="F93" s="60"/>
    </row>
    <row r="94" spans="2:16" x14ac:dyDescent="0.45">
      <c r="F94" s="60"/>
    </row>
    <row r="95" spans="2:16" x14ac:dyDescent="0.45">
      <c r="F95" s="60"/>
    </row>
    <row r="96" spans="2:16" x14ac:dyDescent="0.45">
      <c r="F96" s="60"/>
    </row>
    <row r="97" spans="6:6" x14ac:dyDescent="0.45">
      <c r="F97" s="60"/>
    </row>
    <row r="98" spans="6:6" x14ac:dyDescent="0.45">
      <c r="F98" s="60"/>
    </row>
    <row r="99" spans="6:6" x14ac:dyDescent="0.45">
      <c r="F99" s="60"/>
    </row>
    <row r="100" spans="6:6" x14ac:dyDescent="0.45">
      <c r="F100" s="60"/>
    </row>
    <row r="101" spans="6:6" x14ac:dyDescent="0.45">
      <c r="F101" s="60"/>
    </row>
    <row r="102" spans="6:6" x14ac:dyDescent="0.45">
      <c r="F102" s="60"/>
    </row>
    <row r="103" spans="6:6" x14ac:dyDescent="0.45">
      <c r="F103" s="60"/>
    </row>
    <row r="104" spans="6:6" x14ac:dyDescent="0.45">
      <c r="F104" s="60"/>
    </row>
    <row r="105" spans="6:6" x14ac:dyDescent="0.45">
      <c r="F105" s="60"/>
    </row>
    <row r="106" spans="6:6" x14ac:dyDescent="0.45">
      <c r="F106" s="60"/>
    </row>
    <row r="107" spans="6:6" x14ac:dyDescent="0.45">
      <c r="F107" s="60"/>
    </row>
    <row r="108" spans="6:6" x14ac:dyDescent="0.45">
      <c r="F108" s="60"/>
    </row>
    <row r="109" spans="6:6" x14ac:dyDescent="0.45">
      <c r="F109" s="60"/>
    </row>
    <row r="110" spans="6:6" x14ac:dyDescent="0.45">
      <c r="F110" s="60"/>
    </row>
    <row r="111" spans="6:6" x14ac:dyDescent="0.45">
      <c r="F111" s="60"/>
    </row>
    <row r="112" spans="6:6" x14ac:dyDescent="0.45">
      <c r="F112" s="60"/>
    </row>
    <row r="113" spans="6:11" x14ac:dyDescent="0.45">
      <c r="F113" s="60"/>
    </row>
    <row r="114" spans="6:11" x14ac:dyDescent="0.45">
      <c r="F114" s="60"/>
    </row>
    <row r="115" spans="6:11" x14ac:dyDescent="0.45">
      <c r="F115" s="60"/>
    </row>
    <row r="116" spans="6:11" x14ac:dyDescent="0.45">
      <c r="F116" s="60"/>
    </row>
    <row r="117" spans="6:11" x14ac:dyDescent="0.45">
      <c r="F117" s="60"/>
    </row>
    <row r="118" spans="6:11" x14ac:dyDescent="0.45">
      <c r="F118" s="60"/>
    </row>
    <row r="120" spans="6:11" x14ac:dyDescent="0.45">
      <c r="G120" s="62"/>
      <c r="I120" s="25"/>
      <c r="J120" s="25"/>
      <c r="K120" s="25"/>
    </row>
    <row r="121" spans="6:11" x14ac:dyDescent="0.45">
      <c r="G121" s="62"/>
    </row>
  </sheetData>
  <conditionalFormatting sqref="E46">
    <cfRule type="cellIs" dxfId="78" priority="182" operator="notEqual">
      <formula>$D$46</formula>
    </cfRule>
  </conditionalFormatting>
  <conditionalFormatting sqref="E47">
    <cfRule type="cellIs" dxfId="77" priority="181" operator="notEqual">
      <formula>$D$47</formula>
    </cfRule>
  </conditionalFormatting>
  <conditionalFormatting sqref="E48">
    <cfRule type="cellIs" dxfId="76" priority="180" operator="notEqual">
      <formula>$D$48</formula>
    </cfRule>
  </conditionalFormatting>
  <conditionalFormatting sqref="E50">
    <cfRule type="cellIs" dxfId="75" priority="179" operator="notEqual">
      <formula>$D$50</formula>
    </cfRule>
  </conditionalFormatting>
  <conditionalFormatting sqref="E51">
    <cfRule type="cellIs" dxfId="74" priority="178" operator="notEqual">
      <formula>$D$51</formula>
    </cfRule>
  </conditionalFormatting>
  <conditionalFormatting sqref="E52">
    <cfRule type="cellIs" dxfId="73" priority="5" operator="notEqual">
      <formula>$D$52</formula>
    </cfRule>
  </conditionalFormatting>
  <conditionalFormatting sqref="E53">
    <cfRule type="cellIs" dxfId="72" priority="177" operator="notEqual">
      <formula>$D$53</formula>
    </cfRule>
  </conditionalFormatting>
  <conditionalFormatting sqref="E54">
    <cfRule type="cellIs" dxfId="71" priority="1" operator="notEqual">
      <formula>$D$54</formula>
    </cfRule>
  </conditionalFormatting>
  <conditionalFormatting sqref="E56">
    <cfRule type="cellIs" dxfId="70" priority="6" operator="notEqual">
      <formula>$D$56</formula>
    </cfRule>
  </conditionalFormatting>
  <conditionalFormatting sqref="E57">
    <cfRule type="cellIs" dxfId="69" priority="174" operator="notEqual">
      <formula>$D$57</formula>
    </cfRule>
  </conditionalFormatting>
  <conditionalFormatting sqref="E58">
    <cfRule type="cellIs" dxfId="68" priority="173" operator="notEqual">
      <formula>$D$58</formula>
    </cfRule>
  </conditionalFormatting>
  <conditionalFormatting sqref="E59">
    <cfRule type="cellIs" dxfId="67" priority="172" operator="notEqual">
      <formula>$D$59</formula>
    </cfRule>
  </conditionalFormatting>
  <conditionalFormatting sqref="E60">
    <cfRule type="cellIs" dxfId="66" priority="168" operator="notEqual">
      <formula>$D$60</formula>
    </cfRule>
  </conditionalFormatting>
  <conditionalFormatting sqref="E62">
    <cfRule type="cellIs" dxfId="65" priority="167" operator="notEqual">
      <formula>$D$62</formula>
    </cfRule>
  </conditionalFormatting>
  <conditionalFormatting sqref="E64">
    <cfRule type="cellIs" dxfId="64" priority="164" operator="notEqual">
      <formula>$D$64</formula>
    </cfRule>
  </conditionalFormatting>
  <conditionalFormatting sqref="E65">
    <cfRule type="cellIs" dxfId="63" priority="100" operator="notEqual">
      <formula>$D$65</formula>
    </cfRule>
  </conditionalFormatting>
  <conditionalFormatting sqref="E66">
    <cfRule type="cellIs" dxfId="62" priority="103" operator="notEqual">
      <formula>$D$66</formula>
    </cfRule>
  </conditionalFormatting>
  <conditionalFormatting sqref="E67">
    <cfRule type="cellIs" dxfId="61" priority="102" operator="notEqual">
      <formula>$D$67</formula>
    </cfRule>
  </conditionalFormatting>
  <conditionalFormatting sqref="E74">
    <cfRule type="cellIs" dxfId="60" priority="24" operator="notEqual">
      <formula>$D$74</formula>
    </cfRule>
  </conditionalFormatting>
  <conditionalFormatting sqref="E75">
    <cfRule type="cellIs" dxfId="59" priority="23" operator="notEqual">
      <formula>$D$75</formula>
    </cfRule>
  </conditionalFormatting>
  <conditionalFormatting sqref="E76">
    <cfRule type="cellIs" dxfId="58" priority="22" operator="notEqual">
      <formula>$D$76</formula>
    </cfRule>
  </conditionalFormatting>
  <conditionalFormatting sqref="E77">
    <cfRule type="cellIs" dxfId="57" priority="21" operator="notEqual">
      <formula>$D$77</formula>
    </cfRule>
  </conditionalFormatting>
  <conditionalFormatting sqref="E78">
    <cfRule type="cellIs" dxfId="56" priority="20" operator="notEqual">
      <formula>$D$78</formula>
    </cfRule>
  </conditionalFormatting>
  <conditionalFormatting sqref="E81">
    <cfRule type="cellIs" dxfId="55" priority="19" operator="notEqual">
      <formula>$D$81</formula>
    </cfRule>
  </conditionalFormatting>
  <conditionalFormatting sqref="E82">
    <cfRule type="cellIs" dxfId="54" priority="18" operator="notEqual">
      <formula>$D$82</formula>
    </cfRule>
  </conditionalFormatting>
  <conditionalFormatting sqref="E83">
    <cfRule type="cellIs" dxfId="53" priority="17" operator="notEqual">
      <formula>$D$83</formula>
    </cfRule>
  </conditionalFormatting>
  <conditionalFormatting sqref="E84">
    <cfRule type="cellIs" dxfId="52" priority="16" operator="notEqual">
      <formula>$D$84</formula>
    </cfRule>
  </conditionalFormatting>
  <conditionalFormatting sqref="E86">
    <cfRule type="cellIs" dxfId="51" priority="15" operator="notEqual">
      <formula>$D$86</formula>
    </cfRule>
  </conditionalFormatting>
  <conditionalFormatting sqref="E87">
    <cfRule type="cellIs" dxfId="50" priority="14" operator="notEqual">
      <formula>$D$87</formula>
    </cfRule>
  </conditionalFormatting>
  <conditionalFormatting sqref="E89">
    <cfRule type="cellIs" dxfId="49" priority="13" operator="notEqual">
      <formula>$D$89</formula>
    </cfRule>
  </conditionalFormatting>
  <conditionalFormatting sqref="K48">
    <cfRule type="cellIs" dxfId="48" priority="68" operator="notEqual">
      <formula>$J$48</formula>
    </cfRule>
  </conditionalFormatting>
  <conditionalFormatting sqref="K49">
    <cfRule type="cellIs" dxfId="47" priority="67" operator="notEqual">
      <formula>$J$49</formula>
    </cfRule>
  </conditionalFormatting>
  <conditionalFormatting sqref="K50">
    <cfRule type="cellIs" dxfId="46" priority="66" operator="notEqual">
      <formula>$J$50</formula>
    </cfRule>
  </conditionalFormatting>
  <conditionalFormatting sqref="K51">
    <cfRule type="cellIs" dxfId="45" priority="65" operator="notEqual">
      <formula>$J$51</formula>
    </cfRule>
  </conditionalFormatting>
  <conditionalFormatting sqref="K52">
    <cfRule type="cellIs" dxfId="44" priority="158" stopIfTrue="1" operator="notEqual">
      <formula>$J$52</formula>
    </cfRule>
  </conditionalFormatting>
  <conditionalFormatting sqref="K55">
    <cfRule type="cellIs" dxfId="43" priority="69" operator="notEqual">
      <formula>$J$55</formula>
    </cfRule>
  </conditionalFormatting>
  <conditionalFormatting sqref="K56">
    <cfRule type="cellIs" dxfId="42" priority="3" operator="notEqual">
      <formula>$J$56</formula>
    </cfRule>
  </conditionalFormatting>
  <conditionalFormatting sqref="K57">
    <cfRule type="cellIs" dxfId="41" priority="57" operator="notEqual">
      <formula>$J$57</formula>
    </cfRule>
  </conditionalFormatting>
  <conditionalFormatting sqref="K58">
    <cfRule type="cellIs" dxfId="40" priority="56" operator="notEqual">
      <formula>$J$58</formula>
    </cfRule>
  </conditionalFormatting>
  <conditionalFormatting sqref="K60">
    <cfRule type="cellIs" dxfId="39" priority="152" stopIfTrue="1" operator="notEqual">
      <formula>$J$60</formula>
    </cfRule>
  </conditionalFormatting>
  <conditionalFormatting sqref="K64">
    <cfRule type="cellIs" dxfId="38" priority="150" stopIfTrue="1" operator="notEqual">
      <formula>$J$64</formula>
    </cfRule>
  </conditionalFormatting>
  <conditionalFormatting sqref="K65">
    <cfRule type="cellIs" dxfId="37" priority="149" stopIfTrue="1" operator="notEqual">
      <formula>$J$65</formula>
    </cfRule>
  </conditionalFormatting>
  <conditionalFormatting sqref="K66">
    <cfRule type="cellIs" dxfId="36" priority="147" stopIfTrue="1" operator="notEqual">
      <formula>$J$66</formula>
    </cfRule>
  </conditionalFormatting>
  <conditionalFormatting sqref="K67">
    <cfRule type="cellIs" dxfId="35" priority="148" stopIfTrue="1" operator="notEqual">
      <formula>$J$67</formula>
    </cfRule>
  </conditionalFormatting>
  <conditionalFormatting sqref="K70">
    <cfRule type="cellIs" dxfId="34" priority="145" stopIfTrue="1" operator="notEqual">
      <formula>$J$70</formula>
    </cfRule>
  </conditionalFormatting>
  <conditionalFormatting sqref="K71">
    <cfRule type="cellIs" dxfId="33" priority="74" operator="notEqual">
      <formula>$J$71</formula>
    </cfRule>
  </conditionalFormatting>
  <conditionalFormatting sqref="K72">
    <cfRule type="cellIs" dxfId="32" priority="42" operator="notEqual">
      <formula>$J$72</formula>
    </cfRule>
  </conditionalFormatting>
  <conditionalFormatting sqref="K74">
    <cfRule type="cellIs" dxfId="31" priority="143" stopIfTrue="1" operator="notEqual">
      <formula>$J$74</formula>
    </cfRule>
  </conditionalFormatting>
  <conditionalFormatting sqref="K76">
    <cfRule type="cellIs" dxfId="30" priority="28" operator="notEqual">
      <formula>$J$76</formula>
    </cfRule>
  </conditionalFormatting>
  <conditionalFormatting sqref="K77">
    <cfRule type="cellIs" dxfId="29" priority="101" operator="notEqual">
      <formula>$J$77</formula>
    </cfRule>
  </conditionalFormatting>
  <conditionalFormatting sqref="K78">
    <cfRule type="cellIs" dxfId="28" priority="137" stopIfTrue="1" operator="notEqual">
      <formula>$J$78</formula>
    </cfRule>
  </conditionalFormatting>
  <conditionalFormatting sqref="P47">
    <cfRule type="cellIs" dxfId="27" priority="136" stopIfTrue="1" operator="notEqual">
      <formula>$O$47</formula>
    </cfRule>
  </conditionalFormatting>
  <conditionalFormatting sqref="P49">
    <cfRule type="cellIs" dxfId="26" priority="135" stopIfTrue="1" operator="notEqual">
      <formula>$O$49</formula>
    </cfRule>
  </conditionalFormatting>
  <conditionalFormatting sqref="P50">
    <cfRule type="cellIs" dxfId="25" priority="4" stopIfTrue="1" operator="notEqual">
      <formula>$O$50</formula>
    </cfRule>
  </conditionalFormatting>
  <conditionalFormatting sqref="P51">
    <cfRule type="cellIs" dxfId="24" priority="134" stopIfTrue="1" operator="notEqual">
      <formula>$O$51</formula>
    </cfRule>
  </conditionalFormatting>
  <conditionalFormatting sqref="P52">
    <cfRule type="cellIs" dxfId="23" priority="132" operator="notEqual">
      <formula>$O$52</formula>
    </cfRule>
  </conditionalFormatting>
  <conditionalFormatting sqref="P53">
    <cfRule type="cellIs" dxfId="22" priority="131" stopIfTrue="1" operator="notEqual">
      <formula>$O$53</formula>
    </cfRule>
  </conditionalFormatting>
  <conditionalFormatting sqref="P55">
    <cfRule type="cellIs" dxfId="21" priority="127" operator="notEqual">
      <formula>$O$55</formula>
    </cfRule>
  </conditionalFormatting>
  <conditionalFormatting sqref="P56">
    <cfRule type="cellIs" dxfId="20" priority="126" operator="notEqual">
      <formula>$O$56</formula>
    </cfRule>
  </conditionalFormatting>
  <conditionalFormatting sqref="P57">
    <cfRule type="cellIs" dxfId="19" priority="125" operator="notEqual">
      <formula>$O$57</formula>
    </cfRule>
  </conditionalFormatting>
  <conditionalFormatting sqref="P58">
    <cfRule type="cellIs" dxfId="18" priority="124" operator="notEqual">
      <formula>$O$58</formula>
    </cfRule>
  </conditionalFormatting>
  <conditionalFormatting sqref="P59">
    <cfRule type="cellIs" dxfId="17" priority="123" operator="notEqual">
      <formula>$O$59</formula>
    </cfRule>
  </conditionalFormatting>
  <conditionalFormatting sqref="P60">
    <cfRule type="cellIs" dxfId="16" priority="122" operator="notEqual">
      <formula>$O$60</formula>
    </cfRule>
  </conditionalFormatting>
  <conditionalFormatting sqref="P61">
    <cfRule type="cellIs" dxfId="15" priority="36" operator="notEqual">
      <formula>$O$61</formula>
    </cfRule>
  </conditionalFormatting>
  <conditionalFormatting sqref="P64">
    <cfRule type="cellIs" dxfId="14" priority="117" stopIfTrue="1" operator="notEqual">
      <formula>$O$64</formula>
    </cfRule>
  </conditionalFormatting>
  <conditionalFormatting sqref="P65">
    <cfRule type="cellIs" dxfId="13" priority="2" stopIfTrue="1" operator="notEqual">
      <formula>$O$65</formula>
    </cfRule>
  </conditionalFormatting>
  <conditionalFormatting sqref="P66">
    <cfRule type="cellIs" dxfId="12" priority="116" stopIfTrue="1" operator="notEqual">
      <formula>$O$66</formula>
    </cfRule>
  </conditionalFormatting>
  <conditionalFormatting sqref="P67">
    <cfRule type="cellIs" dxfId="11" priority="115" stopIfTrue="1" operator="notEqual">
      <formula>$O$67</formula>
    </cfRule>
  </conditionalFormatting>
  <conditionalFormatting sqref="P70">
    <cfRule type="cellIs" dxfId="10" priority="113" operator="notEqual">
      <formula>$O$70</formula>
    </cfRule>
  </conditionalFormatting>
  <conditionalFormatting sqref="P71">
    <cfRule type="cellIs" dxfId="9" priority="112" operator="notEqual">
      <formula>$O$71</formula>
    </cfRule>
  </conditionalFormatting>
  <conditionalFormatting sqref="P72">
    <cfRule type="cellIs" dxfId="8" priority="77" operator="notEqual">
      <formula>$O$72</formula>
    </cfRule>
  </conditionalFormatting>
  <conditionalFormatting sqref="P73">
    <cfRule type="cellIs" dxfId="7" priority="76" operator="notEqual">
      <formula>$O$73</formula>
    </cfRule>
  </conditionalFormatting>
  <conditionalFormatting sqref="P74">
    <cfRule type="cellIs" dxfId="6" priority="114" operator="notEqual">
      <formula>$O$74</formula>
    </cfRule>
  </conditionalFormatting>
  <conditionalFormatting sqref="P75">
    <cfRule type="cellIs" dxfId="5" priority="108" operator="notEqual">
      <formula>$O$75</formula>
    </cfRule>
  </conditionalFormatting>
  <conditionalFormatting sqref="P76">
    <cfRule type="cellIs" dxfId="4" priority="109" operator="notEqual">
      <formula>$O$76</formula>
    </cfRule>
  </conditionalFormatting>
  <conditionalFormatting sqref="P77">
    <cfRule type="cellIs" dxfId="3" priority="107" operator="notEqual">
      <formula>$O$77</formula>
    </cfRule>
  </conditionalFormatting>
  <conditionalFormatting sqref="P79">
    <cfRule type="cellIs" dxfId="2" priority="106" operator="notEqual">
      <formula>$O$79</formula>
    </cfRule>
  </conditionalFormatting>
  <conditionalFormatting sqref="P81">
    <cfRule type="cellIs" dxfId="1" priority="105" operator="notEqual">
      <formula>$O$81</formula>
    </cfRule>
  </conditionalFormatting>
  <conditionalFormatting sqref="P82">
    <cfRule type="cellIs" dxfId="0" priority="104" operator="notEqual">
      <formula>$O$82</formula>
    </cfRule>
  </conditionalFormatting>
  <dataValidations count="2">
    <dataValidation type="decimal" operator="greaterThanOrEqual" allowBlank="1" showInputMessage="1" showErrorMessage="1" sqref="E17:E18 D57 D46 P17:P18 O66 O70 O75 K18:K19 K22:K23 K30:K31 K34:K35 K38:K39 K26:K27 E39 P26 P28:P29 P23:P24 P20:P21 E27:E28 E20:E25 E36:E37" xr:uid="{00000000-0002-0000-0100-000000000000}">
      <formula1>0</formula1>
    </dataValidation>
    <dataValidation type="decimal" operator="lessThanOrEqual" allowBlank="1" showInputMessage="1" showErrorMessage="1" sqref="D58 O64 D65:E65 O71 O76 O74 D47 D50:D53" xr:uid="{00000000-0002-0000-0100-000001000000}">
      <formula1>0</formula1>
    </dataValidation>
  </dataValidations>
  <pageMargins left="0.7" right="0.7" top="0.75" bottom="0.75" header="0.3" footer="0.3"/>
  <pageSetup scale="47" orientation="landscape" r:id="rId1"/>
  <rowBreaks count="1" manualBreakCount="1">
    <brk id="40" max="1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Accounting_Interviews</vt:lpstr>
      <vt:lpstr>Initial_Cash</vt:lpstr>
      <vt:lpstr>Accounting_Interviews!Print_Area</vt:lpstr>
      <vt:lpstr>Share_Price</vt:lpstr>
      <vt:lpstr>Shares_Outstanding</vt:lpstr>
      <vt:lpstr>Tax_Rate</vt:lpstr>
    </vt:vector>
  </TitlesOfParts>
  <Company>LENOVO CUSTOMER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BIWS</dc:creator>
  <cp:lastModifiedBy>Brian DeChesare</cp:lastModifiedBy>
  <cp:lastPrinted>2012-07-08T01:12:53Z</cp:lastPrinted>
  <dcterms:created xsi:type="dcterms:W3CDTF">2009-06-26T05:31:17Z</dcterms:created>
  <dcterms:modified xsi:type="dcterms:W3CDTF">2025-12-22T14:20:49Z</dcterms:modified>
</cp:coreProperties>
</file>