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bdech\BIWS Dropbox\Brian DeChesare\BIWS-All-Courses\100-Bonus-Case-Studies\105-Accounting\105-41-EBITDAR\"/>
    </mc:Choice>
  </mc:AlternateContent>
  <xr:revisionPtr revIDLastSave="0" documentId="13_ncr:1_{40E1D900-4B3B-4605-8E85-34C3C71B2DB5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EBITDAR" sheetId="3" r:id="rId1"/>
  </sheets>
  <definedNames>
    <definedName name="_xlnm.Print_Area" localSheetId="0">EBITDAR!$A$1:$G$121</definedName>
    <definedName name="Share_Price">EBITDAR!$E$7</definedName>
    <definedName name="Shares">EBITDAR!$E$8</definedName>
  </definedName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3" l="1"/>
  <c r="F87" i="3" s="1"/>
  <c r="E83" i="3"/>
  <c r="F101" i="3"/>
  <c r="F103" i="3" s="1"/>
  <c r="E101" i="3"/>
  <c r="E103" i="3" s="1"/>
  <c r="D93" i="3"/>
  <c r="E87" i="3" l="1"/>
  <c r="E89" i="3" s="1"/>
  <c r="F89" i="3"/>
  <c r="E113" i="3"/>
  <c r="E119" i="3" s="1"/>
  <c r="E109" i="3"/>
  <c r="E110" i="3" s="1"/>
  <c r="E104" i="3"/>
  <c r="F113" i="3"/>
  <c r="F119" i="3" s="1"/>
  <c r="F109" i="3"/>
  <c r="F104" i="3"/>
  <c r="F58" i="3"/>
  <c r="F60" i="3" s="1"/>
  <c r="F70" i="3" s="1"/>
  <c r="E58" i="3"/>
  <c r="E60" i="3" s="1"/>
  <c r="E70" i="3" s="1"/>
  <c r="D50" i="3"/>
  <c r="E66" i="3" l="1"/>
  <c r="F66" i="3"/>
  <c r="F110" i="3"/>
  <c r="F111" i="3" s="1"/>
  <c r="F116" i="3"/>
  <c r="F114" i="3"/>
  <c r="E111" i="3"/>
  <c r="E116" i="3"/>
  <c r="E114" i="3"/>
  <c r="E73" i="3"/>
  <c r="E71" i="3"/>
  <c r="F73" i="3"/>
  <c r="F71" i="3"/>
  <c r="E61" i="3"/>
  <c r="F61" i="3"/>
  <c r="E117" i="3" l="1"/>
  <c r="E120" i="3"/>
  <c r="F117" i="3"/>
  <c r="F120" i="3"/>
  <c r="F67" i="3"/>
  <c r="F68" i="3" s="1"/>
  <c r="E67" i="3"/>
  <c r="E68" i="3" s="1"/>
  <c r="F74" i="3"/>
  <c r="E74" i="3"/>
  <c r="O8" i="3" l="1"/>
  <c r="L17" i="3" s="1"/>
  <c r="D21" i="3"/>
  <c r="M14" i="3" l="1"/>
  <c r="M15" i="3" s="1"/>
  <c r="M17" i="3" s="1"/>
  <c r="N14" i="3" s="1"/>
  <c r="N15" i="3" s="1"/>
  <c r="N17" i="3" s="1"/>
  <c r="O14" i="3" s="1"/>
  <c r="O15" i="3" s="1"/>
  <c r="O17" i="3" s="1"/>
  <c r="F28" i="3"/>
  <c r="F30" i="3" s="1"/>
  <c r="F39" i="3" s="1"/>
  <c r="E28" i="3"/>
  <c r="E30" i="3" s="1"/>
  <c r="E39" i="3" s="1"/>
  <c r="F12" i="3"/>
  <c r="E12" i="3"/>
  <c r="E15" i="3" s="1"/>
  <c r="F45" i="3" l="1"/>
  <c r="F40" i="3"/>
  <c r="F42" i="3"/>
  <c r="E45" i="3"/>
  <c r="E42" i="3"/>
  <c r="E40" i="3"/>
  <c r="P14" i="3"/>
  <c r="P15" i="3" s="1"/>
  <c r="P17" i="3" s="1"/>
  <c r="E17" i="3"/>
  <c r="E35" i="3"/>
  <c r="E36" i="3" s="1"/>
  <c r="F35" i="3"/>
  <c r="F36" i="3" s="1"/>
  <c r="F15" i="3"/>
  <c r="E31" i="3"/>
  <c r="F31" i="3"/>
  <c r="E43" i="3" l="1"/>
  <c r="E46" i="3"/>
  <c r="F43" i="3"/>
  <c r="F46" i="3"/>
  <c r="Q14" i="3"/>
  <c r="Q15" i="3" s="1"/>
  <c r="Q17" i="3" s="1"/>
  <c r="F17" i="3"/>
  <c r="F37" i="3"/>
  <c r="E37" i="3"/>
  <c r="R14" i="3" l="1"/>
  <c r="R15" i="3" s="1"/>
  <c r="R17" i="3" s="1"/>
  <c r="S14" i="3" l="1"/>
  <c r="S15" i="3" s="1"/>
  <c r="S17" i="3" s="1"/>
  <c r="T14" i="3" l="1"/>
  <c r="T15" i="3" s="1"/>
  <c r="T17" i="3" s="1"/>
  <c r="U14" i="3" l="1"/>
  <c r="U15" i="3" s="1"/>
  <c r="U17" i="3" s="1"/>
  <c r="V14" i="3" l="1"/>
  <c r="V15" i="3" s="1"/>
  <c r="V17" i="3" s="1"/>
</calcChain>
</file>

<file path=xl/sharedStrings.xml><?xml version="1.0" encoding="utf-8"?>
<sst xmlns="http://schemas.openxmlformats.org/spreadsheetml/2006/main" count="189" uniqueCount="71">
  <si>
    <t>Income Statement:</t>
  </si>
  <si>
    <t>Revenue:</t>
  </si>
  <si>
    <t>Tax Rate:</t>
  </si>
  <si>
    <t>Year 1</t>
  </si>
  <si>
    <t>Year 2</t>
  </si>
  <si>
    <t>Pre-Tax Income: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</si>
  <si>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</si>
  <si>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</si>
  <si>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</si>
  <si>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</si>
  <si>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</si>
  <si>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</si>
  <si>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</si>
  <si>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</si>
  <si>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(-) Lease Depreciation:</t>
  </si>
  <si>
    <t>(-) Lease Interest:</t>
  </si>
  <si>
    <t>Net Income:</t>
  </si>
  <si>
    <t>($ in Millions Except Per Share and Per Unit Data)</t>
  </si>
  <si>
    <t>Units:</t>
  </si>
  <si>
    <t>Current Share Price:</t>
  </si>
  <si>
    <t>$ as Stated</t>
  </si>
  <si>
    <t>Share Count:</t>
  </si>
  <si>
    <t>#</t>
  </si>
  <si>
    <t>$ M</t>
  </si>
  <si>
    <t>%</t>
  </si>
  <si>
    <t>EBITDA:</t>
  </si>
  <si>
    <t>EBITDAR:</t>
  </si>
  <si>
    <t>Op. Leases</t>
  </si>
  <si>
    <t>x</t>
  </si>
  <si>
    <t>TEV / EBITDA:</t>
  </si>
  <si>
    <t>Equity Value:</t>
  </si>
  <si>
    <t>(-) Cash &amp; Cash-Equivalents:</t>
  </si>
  <si>
    <t>Enterprise Value (TEV):</t>
  </si>
  <si>
    <t>Total Operating Expenses:</t>
  </si>
  <si>
    <t>Operating Income (EBIT):</t>
  </si>
  <si>
    <t>Operating (EBIT) Margin:</t>
  </si>
  <si>
    <t>(-) Provision For Income Taxes:</t>
  </si>
  <si>
    <t>EBITDA Margin:</t>
  </si>
  <si>
    <t>EBITDAR Margin:</t>
  </si>
  <si>
    <t>Company A</t>
  </si>
  <si>
    <t>Company B</t>
  </si>
  <si>
    <t>(-) Debt Interest:</t>
  </si>
  <si>
    <t>(-) Finance Lease Interest:</t>
  </si>
  <si>
    <t>(-) Operating Expenses:</t>
  </si>
  <si>
    <t>(-) Operating Lease Rent:</t>
  </si>
  <si>
    <t>(-) PP&amp;E Depreciation:</t>
  </si>
  <si>
    <t>Enterprise Value Incl. Leases:</t>
  </si>
  <si>
    <t>(+) Operating Lease Liabilities:</t>
  </si>
  <si>
    <t>(+) Debt:</t>
  </si>
  <si>
    <t>U.S. GAAP:</t>
  </si>
  <si>
    <t>Rents All Assets</t>
  </si>
  <si>
    <t>Owns All Assets</t>
  </si>
  <si>
    <t>(TEV + Leases) / EBITDAR:</t>
  </si>
  <si>
    <t>EBITDAR, Leases, and Multiples</t>
  </si>
  <si>
    <t>PV of Future Lease Payments:</t>
  </si>
  <si>
    <t>Discount Rate / Interest Rate on Debt:</t>
  </si>
  <si>
    <t>Interest Expense:</t>
  </si>
  <si>
    <t>Depreciation:</t>
  </si>
  <si>
    <t>Lease Asset / Liab.:</t>
  </si>
  <si>
    <t>IFRS:</t>
  </si>
  <si>
    <t>(+) Finance Lease Liabilities:</t>
  </si>
  <si>
    <t>Leasing vs. Owning Assumptions:</t>
  </si>
  <si>
    <t>Finance Leases</t>
  </si>
  <si>
    <t>(-) Finance Lease Depreciation:</t>
  </si>
  <si>
    <t>m</t>
  </si>
  <si>
    <t>Lease Forecasts (U.S. GAAP):</t>
  </si>
  <si>
    <t>Lease Payments:</t>
  </si>
  <si>
    <t>Year 0</t>
  </si>
  <si>
    <t>Company D</t>
  </si>
  <si>
    <t>Company C</t>
  </si>
  <si>
    <t>Op. vs. Finance Lease Assumptions: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</si>
</sst>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;\(0.0%\)"/>
    <numFmt numFmtId="165" formatCode="&quot;FY&quot;yy"/>
    <numFmt numFmtId="166" formatCode="_(&quot;$&quot;* #,##0.0_);_(&quot;$&quot;* \(#,##0.0\);_(&quot;$&quot;* &quot;-&quot;?_);_(@_)"/>
    <numFmt numFmtId="167" formatCode="0.0\ \x;\(0.0\ \x\)"/>
    <numFmt numFmtId="168" formatCode="_(* #,##0.0_);_(* \(#,##0.0\);_(* &quot;-&quot;?_);_(@_)"/>
    <numFmt numFmtId="169" formatCode="_([$$-409]* #,##0.0_);_([$$-409]* \(#,##0.0\);_([$$-409]* &quot;-&quot;??_);_(@_)"/>
    <numFmt numFmtId="170" formatCode="0.0%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u/>
      <sz val="12"/>
      <color indexed="9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FF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</patternFill>
    </fill>
    <fill>
      <patternFill patternType="solid">
        <fgColor rgb="FF1F4E7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9" fillId="3" borderId="3" applyNumberFormat="0" applyFont="0" applyAlignment="0" applyProtection="0"/>
    <xf numFmtId="0" fontId="15" fillId="0" borderId="0"/>
  </cellStyleXfs>
  <cellXfs count="59">
    <xf numFmtId="0" fontId="0" fillId="0" borderId="0" xfId="0"/>
    <xf numFmtId="0" fontId="6" fillId="0" borderId="0" xfId="0" applyFont="1"/>
    <xf numFmtId="0" fontId="3" fillId="0" borderId="0" xfId="0" applyFont="1"/>
    <xf numFmtId="0" fontId="2" fillId="0" borderId="0" xfId="0" applyFont="1"/>
    <xf numFmtId="0" fontId="10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/>
    </xf>
    <xf numFmtId="165" fontId="5" fillId="5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4" fontId="7" fillId="2" borderId="3" xfId="1" applyNumberFormat="1" applyFont="1" applyFill="1"/>
    <xf numFmtId="0" fontId="3" fillId="6" borderId="1" xfId="0" applyFont="1" applyFill="1" applyBorder="1"/>
    <xf numFmtId="4" fontId="7" fillId="2" borderId="3" xfId="1" applyNumberFormat="1" applyFont="1" applyFill="1"/>
    <xf numFmtId="164" fontId="14" fillId="2" borderId="3" xfId="1" applyNumberFormat="1" applyFont="1" applyFill="1" applyAlignment="1">
      <alignment horizontal="center"/>
    </xf>
    <xf numFmtId="168" fontId="2" fillId="0" borderId="0" xfId="0" applyNumberFormat="1" applyFont="1"/>
    <xf numFmtId="0" fontId="16" fillId="6" borderId="1" xfId="2" applyFont="1" applyFill="1" applyBorder="1" applyAlignment="1">
      <alignment horizontal="left"/>
    </xf>
    <xf numFmtId="0" fontId="17" fillId="6" borderId="1" xfId="2" applyFont="1" applyFill="1" applyBorder="1" applyAlignment="1">
      <alignment horizontal="center"/>
    </xf>
    <xf numFmtId="166" fontId="3" fillId="6" borderId="1" xfId="0" applyNumberFormat="1" applyFont="1" applyFill="1" applyBorder="1"/>
    <xf numFmtId="0" fontId="4" fillId="0" borderId="0" xfId="2" applyFont="1" applyAlignment="1">
      <alignment horizontal="left" indent="1"/>
    </xf>
    <xf numFmtId="167" fontId="2" fillId="0" borderId="0" xfId="0" applyNumberFormat="1" applyFont="1"/>
    <xf numFmtId="168" fontId="7" fillId="0" borderId="0" xfId="0" applyNumberFormat="1" applyFont="1"/>
    <xf numFmtId="0" fontId="16" fillId="6" borderId="2" xfId="2" applyFont="1" applyFill="1" applyBorder="1" applyAlignment="1">
      <alignment horizontal="left"/>
    </xf>
    <xf numFmtId="0" fontId="17" fillId="6" borderId="2" xfId="2" applyFont="1" applyFill="1" applyBorder="1" applyAlignment="1">
      <alignment horizontal="center"/>
    </xf>
    <xf numFmtId="169" fontId="7" fillId="0" borderId="0" xfId="0" applyNumberFormat="1" applyFont="1"/>
    <xf numFmtId="49" fontId="2" fillId="0" borderId="0" xfId="0" applyNumberFormat="1" applyFont="1" applyAlignment="1">
      <alignment horizontal="left" indent="1"/>
    </xf>
    <xf numFmtId="49" fontId="3" fillId="0" borderId="0" xfId="0" applyNumberFormat="1" applyFont="1" applyAlignment="1">
      <alignment horizontal="left"/>
    </xf>
    <xf numFmtId="168" fontId="16" fillId="0" borderId="0" xfId="0" applyNumberFormat="1" applyFont="1"/>
    <xf numFmtId="0" fontId="2" fillId="0" borderId="0" xfId="0" applyFont="1" applyAlignment="1">
      <alignment horizontal="left"/>
    </xf>
    <xf numFmtId="0" fontId="2" fillId="6" borderId="1" xfId="0" applyFont="1" applyFill="1" applyBorder="1"/>
    <xf numFmtId="0" fontId="1" fillId="0" borderId="0" xfId="0" applyFont="1"/>
    <xf numFmtId="165" fontId="5" fillId="5" borderId="4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Continuous" vertical="center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49" fontId="1" fillId="0" borderId="0" xfId="0" applyNumberFormat="1" applyFont="1" applyAlignment="1">
      <alignment horizontal="left" indent="1"/>
    </xf>
    <xf numFmtId="49" fontId="1" fillId="0" borderId="1" xfId="0" applyNumberFormat="1" applyFont="1" applyBorder="1" applyAlignment="1">
      <alignment horizontal="left" indent="1"/>
    </xf>
    <xf numFmtId="0" fontId="13" fillId="0" borderId="1" xfId="0" applyFont="1" applyBorder="1" applyAlignment="1">
      <alignment horizontal="center"/>
    </xf>
    <xf numFmtId="168" fontId="7" fillId="0" borderId="1" xfId="0" applyNumberFormat="1" applyFont="1" applyBorder="1"/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 indent="1"/>
    </xf>
    <xf numFmtId="170" fontId="17" fillId="0" borderId="0" xfId="0" applyNumberFormat="1" applyFont="1"/>
    <xf numFmtId="168" fontId="4" fillId="0" borderId="0" xfId="0" applyNumberFormat="1" applyFont="1"/>
    <xf numFmtId="0" fontId="3" fillId="0" borderId="2" xfId="0" applyFont="1" applyBorder="1" applyAlignment="1">
      <alignment horizontal="left"/>
    </xf>
    <xf numFmtId="166" fontId="16" fillId="0" borderId="2" xfId="0" applyNumberFormat="1" applyFont="1" applyBorder="1"/>
    <xf numFmtId="168" fontId="3" fillId="0" borderId="0" xfId="0" applyNumberFormat="1" applyFont="1"/>
    <xf numFmtId="168" fontId="16" fillId="6" borderId="2" xfId="2" applyNumberFormat="1" applyFont="1" applyFill="1" applyBorder="1" applyAlignment="1">
      <alignment horizontal="left"/>
    </xf>
    <xf numFmtId="8" fontId="1" fillId="0" borderId="0" xfId="0" applyNumberFormat="1" applyFont="1"/>
    <xf numFmtId="166" fontId="16" fillId="6" borderId="2" xfId="2" applyNumberFormat="1" applyFont="1" applyFill="1" applyBorder="1" applyAlignment="1">
      <alignment horizontal="left"/>
    </xf>
    <xf numFmtId="0" fontId="5" fillId="5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/>
    </xf>
    <xf numFmtId="0" fontId="3" fillId="6" borderId="0" xfId="0" applyFont="1" applyFill="1"/>
    <xf numFmtId="0" fontId="2" fillId="6" borderId="0" xfId="0" applyFont="1" applyFill="1"/>
    <xf numFmtId="0" fontId="3" fillId="6" borderId="1" xfId="0" applyFont="1" applyFill="1" applyBorder="1" applyAlignment="1">
      <alignment horizontal="center"/>
    </xf>
    <xf numFmtId="166" fontId="4" fillId="0" borderId="0" xfId="0" applyNumberFormat="1" applyFont="1"/>
    <xf numFmtId="166" fontId="2" fillId="0" borderId="0" xfId="0" applyNumberFormat="1" applyFont="1"/>
    <xf numFmtId="0" fontId="11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</cellXfs>
  <cellStyles count="3">
    <cellStyle name="Normal" xfId="0" builtinId="0"/>
    <cellStyle name="Normal 2" xfId="2" xr:uid="{12954119-1E0A-4801-A351-E486C8C07F15}"/>
    <cellStyle name="Note" xfId="1" builtinId="10"/>
  </cellStyles>
  <dxfs count="0"/>
  <tableStyles count="0" defaultTableStyle="TableStyleMedium2" defaultPivotStyle="PivotStyleLight16"/>
  <colors>
    <mruColors>
      <color rgb="FF0016E4"/>
      <color rgb="FFB2B2B2"/>
      <color rgb="FFD9D9D9"/>
      <color rgb="FFFFFF99"/>
      <color rgb="FFDA9694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F3C20-EF14-451D-BE45-8E2FC22D675C}">
  <sheetPr>
    <pageSetUpPr autoPageBreaks="0"/>
  </sheetPr>
  <dimension ref="B2:V120"/>
  <sheetViews>
    <sheetView showGridLines="0" tabSelected="1" zoomScaleNormal="100" workbookViewId="0">
      <selection activeCell="B2" sqref="B2"/>
    </sheetView>
  </sheetViews>
  <sheetFormatPr defaultColWidth="9.15234375" defaultRowHeight="15.9" x14ac:dyDescent="0.45"/>
  <cols>
    <col min="1" max="2" width="2.69140625" style="3" customWidth="1"/>
    <col min="3" max="3" width="30.07421875" style="3" bestFit="1" customWidth="1"/>
    <col min="4" max="6" width="15.61328125" style="3" customWidth="1"/>
    <col min="7" max="8" width="2.69140625" style="3" customWidth="1"/>
    <col min="9" max="16384" width="9.15234375" style="3"/>
  </cols>
  <sheetData>
    <row r="2" spans="2:22" ht="18.45" x14ac:dyDescent="0.5">
      <c r="B2" s="1" t="s">
        <v>53</v>
      </c>
    </row>
    <row r="3" spans="2:22" x14ac:dyDescent="0.45">
      <c r="B3" s="3" t="s">
        <v>17</v>
      </c>
    </row>
    <row r="5" spans="2:22" x14ac:dyDescent="0.45">
      <c r="B5" s="4" t="s">
        <v>61</v>
      </c>
      <c r="C5" s="5"/>
      <c r="D5" s="6" t="s">
        <v>18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1"/>
      <c r="U5" s="51"/>
      <c r="V5" s="51"/>
    </row>
    <row r="7" spans="2:22" x14ac:dyDescent="0.45">
      <c r="C7" s="3" t="s">
        <v>19</v>
      </c>
      <c r="D7" s="10" t="s">
        <v>20</v>
      </c>
      <c r="E7" s="11">
        <v>10</v>
      </c>
      <c r="I7" s="30" t="s">
        <v>55</v>
      </c>
      <c r="N7" s="10" t="s">
        <v>24</v>
      </c>
      <c r="O7" s="14">
        <v>0.05</v>
      </c>
    </row>
    <row r="8" spans="2:22" x14ac:dyDescent="0.45">
      <c r="C8" s="3" t="s">
        <v>21</v>
      </c>
      <c r="D8" s="10" t="s">
        <v>22</v>
      </c>
      <c r="E8" s="13">
        <v>100</v>
      </c>
      <c r="I8" s="30" t="s">
        <v>54</v>
      </c>
      <c r="N8" s="10" t="s">
        <v>23</v>
      </c>
      <c r="O8" s="55">
        <f>NPV(O7,M12:V12)</f>
        <v>400.00000000000023</v>
      </c>
    </row>
    <row r="10" spans="2:22" x14ac:dyDescent="0.45">
      <c r="C10" s="3" t="s">
        <v>2</v>
      </c>
      <c r="D10" s="10" t="s">
        <v>24</v>
      </c>
      <c r="E10" s="14">
        <v>0.25</v>
      </c>
      <c r="I10" s="52"/>
      <c r="J10" s="53"/>
      <c r="K10" s="53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2:22" x14ac:dyDescent="0.45">
      <c r="I11" s="12" t="s">
        <v>65</v>
      </c>
      <c r="J11" s="29"/>
      <c r="K11" s="29"/>
      <c r="L11" s="54" t="s">
        <v>67</v>
      </c>
      <c r="M11" s="54" t="s">
        <v>3</v>
      </c>
      <c r="N11" s="54" t="s">
        <v>4</v>
      </c>
      <c r="O11" s="54" t="s">
        <v>6</v>
      </c>
      <c r="P11" s="54" t="s">
        <v>7</v>
      </c>
      <c r="Q11" s="54" t="s">
        <v>8</v>
      </c>
      <c r="R11" s="54" t="s">
        <v>9</v>
      </c>
      <c r="S11" s="54" t="s">
        <v>10</v>
      </c>
      <c r="T11" s="54" t="s">
        <v>11</v>
      </c>
      <c r="U11" s="54" t="s">
        <v>12</v>
      </c>
      <c r="V11" s="54" t="s">
        <v>13</v>
      </c>
    </row>
    <row r="12" spans="2:22" x14ac:dyDescent="0.45">
      <c r="C12" s="16" t="s">
        <v>30</v>
      </c>
      <c r="D12" s="17" t="s">
        <v>23</v>
      </c>
      <c r="E12" s="18">
        <f>Share_Price*Shares</f>
        <v>1000</v>
      </c>
      <c r="F12" s="18">
        <f>Share_Price*Shares</f>
        <v>1000</v>
      </c>
      <c r="I12" s="33" t="s">
        <v>66</v>
      </c>
      <c r="L12" s="21">
        <v>50</v>
      </c>
      <c r="M12" s="21">
        <v>50</v>
      </c>
      <c r="N12" s="21">
        <v>50.439568826493201</v>
      </c>
      <c r="O12" s="21">
        <v>50.879137652986401</v>
      </c>
      <c r="P12" s="21">
        <v>51.318706479479602</v>
      </c>
      <c r="Q12" s="21">
        <v>51.758275305972802</v>
      </c>
      <c r="R12" s="21">
        <v>52.197844132466003</v>
      </c>
      <c r="S12" s="21">
        <v>52.637412958959203</v>
      </c>
      <c r="T12" s="21">
        <v>53.076981785452404</v>
      </c>
      <c r="U12" s="21">
        <v>53.516550611945604</v>
      </c>
      <c r="V12" s="21">
        <v>53.956119438438805</v>
      </c>
    </row>
    <row r="13" spans="2:22" x14ac:dyDescent="0.45">
      <c r="C13" s="19" t="s">
        <v>31</v>
      </c>
      <c r="D13" s="10" t="s">
        <v>23</v>
      </c>
      <c r="E13" s="21">
        <v>-50</v>
      </c>
      <c r="F13" s="21">
        <v>-50</v>
      </c>
    </row>
    <row r="14" spans="2:22" x14ac:dyDescent="0.45">
      <c r="C14" s="33" t="s">
        <v>48</v>
      </c>
      <c r="D14" s="10" t="s">
        <v>23</v>
      </c>
      <c r="E14" s="21">
        <v>0</v>
      </c>
      <c r="F14" s="21">
        <v>400</v>
      </c>
      <c r="I14" s="33" t="s">
        <v>56</v>
      </c>
      <c r="M14" s="42">
        <f t="shared" ref="M14:V14" si="0">L17*$O$7</f>
        <v>20.000000000000014</v>
      </c>
      <c r="N14" s="42">
        <f t="shared" si="0"/>
        <v>18.500000000000011</v>
      </c>
      <c r="O14" s="42">
        <f t="shared" si="0"/>
        <v>16.903021558675352</v>
      </c>
      <c r="P14" s="42">
        <f t="shared" si="0"/>
        <v>15.204215753959799</v>
      </c>
      <c r="Q14" s="42">
        <f t="shared" si="0"/>
        <v>13.398491217683807</v>
      </c>
      <c r="R14" s="42">
        <f t="shared" si="0"/>
        <v>11.480502013269358</v>
      </c>
      <c r="S14" s="42">
        <f t="shared" si="0"/>
        <v>9.4446349073095259</v>
      </c>
      <c r="T14" s="42">
        <f t="shared" si="0"/>
        <v>7.2849960047270415</v>
      </c>
      <c r="U14" s="42">
        <f t="shared" si="0"/>
        <v>4.9953967156907737</v>
      </c>
      <c r="V14" s="42">
        <f t="shared" si="0"/>
        <v>2.5693390208780325</v>
      </c>
    </row>
    <row r="15" spans="2:22" x14ac:dyDescent="0.45">
      <c r="C15" s="22" t="s">
        <v>32</v>
      </c>
      <c r="D15" s="23" t="s">
        <v>23</v>
      </c>
      <c r="E15" s="46">
        <f>SUM(E12:E14)</f>
        <v>950</v>
      </c>
      <c r="F15" s="46">
        <f>SUM(F12:F14)</f>
        <v>1350</v>
      </c>
      <c r="I15" s="33" t="s">
        <v>57</v>
      </c>
      <c r="M15" s="15">
        <f>M12-M14</f>
        <v>29.999999999999986</v>
      </c>
      <c r="N15" s="15">
        <f t="shared" ref="N15:V15" si="1">N12-N14</f>
        <v>31.93956882649319</v>
      </c>
      <c r="O15" s="15">
        <f t="shared" si="1"/>
        <v>33.976116094311053</v>
      </c>
      <c r="P15" s="15">
        <f t="shared" si="1"/>
        <v>36.114490725519801</v>
      </c>
      <c r="Q15" s="15">
        <f t="shared" si="1"/>
        <v>38.359784088288997</v>
      </c>
      <c r="R15" s="15">
        <f t="shared" si="1"/>
        <v>40.717342119196644</v>
      </c>
      <c r="S15" s="15">
        <f t="shared" si="1"/>
        <v>43.192778051649675</v>
      </c>
      <c r="T15" s="15">
        <f t="shared" si="1"/>
        <v>45.791985780725362</v>
      </c>
      <c r="U15" s="15">
        <f t="shared" si="1"/>
        <v>48.52115389625483</v>
      </c>
      <c r="V15" s="15">
        <f t="shared" si="1"/>
        <v>51.386780417560772</v>
      </c>
    </row>
    <row r="16" spans="2:22" x14ac:dyDescent="0.45">
      <c r="C16" s="33" t="s">
        <v>47</v>
      </c>
      <c r="D16" s="10" t="s">
        <v>23</v>
      </c>
      <c r="E16" s="21">
        <v>400</v>
      </c>
      <c r="F16" s="21">
        <v>0</v>
      </c>
    </row>
    <row r="17" spans="2:22" x14ac:dyDescent="0.45">
      <c r="C17" s="22" t="s">
        <v>46</v>
      </c>
      <c r="D17" s="23" t="s">
        <v>23</v>
      </c>
      <c r="E17" s="48">
        <f>SUM(E15:E16)</f>
        <v>1350</v>
      </c>
      <c r="F17" s="48">
        <f>SUM(F15:F16)</f>
        <v>1350</v>
      </c>
      <c r="I17" s="33" t="s">
        <v>58</v>
      </c>
      <c r="L17" s="56">
        <f>O8</f>
        <v>400.00000000000023</v>
      </c>
      <c r="M17" s="56">
        <f>L17-MIN(M15,L17)</f>
        <v>370.00000000000023</v>
      </c>
      <c r="N17" s="56">
        <f t="shared" ref="N17:V17" si="2">M17-MIN(N15,M17)</f>
        <v>338.06043117350703</v>
      </c>
      <c r="O17" s="56">
        <f t="shared" si="2"/>
        <v>304.08431507919596</v>
      </c>
      <c r="P17" s="56">
        <f t="shared" si="2"/>
        <v>267.96982435367613</v>
      </c>
      <c r="Q17" s="56">
        <f t="shared" si="2"/>
        <v>229.61004026538714</v>
      </c>
      <c r="R17" s="56">
        <f t="shared" si="2"/>
        <v>188.8926981461905</v>
      </c>
      <c r="S17" s="56">
        <f t="shared" si="2"/>
        <v>145.69992009454083</v>
      </c>
      <c r="T17" s="56">
        <f t="shared" si="2"/>
        <v>99.907934313815474</v>
      </c>
      <c r="U17" s="56">
        <f t="shared" si="2"/>
        <v>51.386780417560644</v>
      </c>
      <c r="V17" s="56">
        <f t="shared" si="2"/>
        <v>0</v>
      </c>
    </row>
    <row r="19" spans="2:22" x14ac:dyDescent="0.45">
      <c r="B19" s="7"/>
      <c r="C19" s="7"/>
      <c r="D19" s="7"/>
      <c r="E19" s="32" t="s">
        <v>49</v>
      </c>
      <c r="F19" s="32"/>
    </row>
    <row r="20" spans="2:22" x14ac:dyDescent="0.45">
      <c r="B20" s="7"/>
      <c r="C20" s="7"/>
      <c r="D20" s="7"/>
      <c r="E20" s="49" t="s">
        <v>50</v>
      </c>
      <c r="F20" s="50" t="s">
        <v>51</v>
      </c>
    </row>
    <row r="21" spans="2:22" x14ac:dyDescent="0.45">
      <c r="B21" s="8" t="s">
        <v>0</v>
      </c>
      <c r="C21" s="8"/>
      <c r="D21" s="6" t="str">
        <f>$D$5</f>
        <v>Units:</v>
      </c>
      <c r="E21" s="31" t="s">
        <v>39</v>
      </c>
      <c r="F21" s="9" t="s">
        <v>40</v>
      </c>
    </row>
    <row r="23" spans="2:22" x14ac:dyDescent="0.45">
      <c r="C23" s="2" t="s">
        <v>1</v>
      </c>
      <c r="D23" s="10" t="s">
        <v>23</v>
      </c>
      <c r="E23" s="24">
        <v>1000</v>
      </c>
      <c r="F23" s="24">
        <v>1000</v>
      </c>
    </row>
    <row r="24" spans="2:22" x14ac:dyDescent="0.45">
      <c r="H24" s="30"/>
      <c r="I24" s="30"/>
      <c r="J24" s="30"/>
      <c r="K24" s="30"/>
    </row>
    <row r="25" spans="2:22" x14ac:dyDescent="0.45">
      <c r="C25" s="33" t="s">
        <v>43</v>
      </c>
      <c r="D25" s="10" t="s">
        <v>23</v>
      </c>
      <c r="E25" s="21">
        <v>-750</v>
      </c>
      <c r="F25" s="21">
        <v>-750</v>
      </c>
      <c r="H25" s="30"/>
      <c r="I25" s="30"/>
      <c r="J25" s="30"/>
      <c r="K25" s="30"/>
    </row>
    <row r="26" spans="2:22" x14ac:dyDescent="0.45">
      <c r="C26" s="33" t="s">
        <v>44</v>
      </c>
      <c r="D26" s="10" t="s">
        <v>23</v>
      </c>
      <c r="E26" s="21">
        <v>-50</v>
      </c>
      <c r="F26" s="21">
        <v>0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2:22" x14ac:dyDescent="0.45">
      <c r="C27" s="36" t="s">
        <v>45</v>
      </c>
      <c r="D27" s="37" t="s">
        <v>23</v>
      </c>
      <c r="E27" s="38">
        <v>0</v>
      </c>
      <c r="F27" s="38">
        <v>-30</v>
      </c>
      <c r="H27" s="30"/>
      <c r="I27" s="30"/>
      <c r="J27" s="30"/>
      <c r="K27" s="30"/>
    </row>
    <row r="28" spans="2:22" x14ac:dyDescent="0.45">
      <c r="C28" s="26" t="s">
        <v>33</v>
      </c>
      <c r="D28" s="10" t="s">
        <v>23</v>
      </c>
      <c r="E28" s="27">
        <f>SUM(E25:E27)</f>
        <v>-800</v>
      </c>
      <c r="F28" s="27">
        <f>SUM(F25:F27)</f>
        <v>-780</v>
      </c>
      <c r="H28" s="30"/>
      <c r="I28" s="47"/>
      <c r="J28" s="30"/>
      <c r="K28" s="30"/>
    </row>
    <row r="29" spans="2:22" x14ac:dyDescent="0.45">
      <c r="C29" s="25"/>
      <c r="E29" s="21"/>
      <c r="F29" s="21"/>
      <c r="H29" s="30"/>
      <c r="I29" s="30"/>
      <c r="J29" s="47"/>
      <c r="K29" s="30"/>
    </row>
    <row r="30" spans="2:22" x14ac:dyDescent="0.45">
      <c r="C30" s="39" t="s">
        <v>34</v>
      </c>
      <c r="D30" s="10" t="s">
        <v>23</v>
      </c>
      <c r="E30" s="27">
        <f>+E23+E28</f>
        <v>200</v>
      </c>
      <c r="F30" s="27">
        <f>+F23+F28</f>
        <v>220</v>
      </c>
      <c r="H30" s="30"/>
      <c r="I30" s="30"/>
      <c r="J30" s="30"/>
      <c r="K30" s="30"/>
    </row>
    <row r="31" spans="2:22" x14ac:dyDescent="0.45">
      <c r="C31" s="40" t="s">
        <v>35</v>
      </c>
      <c r="D31" s="10" t="s">
        <v>24</v>
      </c>
      <c r="E31" s="41">
        <f>+E30/E$23</f>
        <v>0.2</v>
      </c>
      <c r="F31" s="41">
        <f>+F30/F$23</f>
        <v>0.22</v>
      </c>
      <c r="H31" s="30"/>
      <c r="I31" s="30"/>
      <c r="J31" s="30"/>
      <c r="K31" s="30"/>
    </row>
    <row r="32" spans="2:22" x14ac:dyDescent="0.45">
      <c r="E32" s="15"/>
      <c r="F32" s="15"/>
      <c r="H32" s="30"/>
      <c r="I32" s="30"/>
      <c r="J32" s="30"/>
      <c r="K32" s="30"/>
    </row>
    <row r="33" spans="2:11" x14ac:dyDescent="0.45">
      <c r="C33" s="35" t="s">
        <v>41</v>
      </c>
      <c r="D33" s="10" t="s">
        <v>23</v>
      </c>
      <c r="E33" s="21">
        <v>0</v>
      </c>
      <c r="F33" s="21">
        <v>-20</v>
      </c>
      <c r="H33" s="30"/>
      <c r="I33" s="30"/>
      <c r="J33" s="30"/>
      <c r="K33" s="30"/>
    </row>
    <row r="34" spans="2:11" x14ac:dyDescent="0.45">
      <c r="C34" s="25"/>
      <c r="E34" s="21"/>
      <c r="F34" s="21"/>
      <c r="H34" s="30"/>
      <c r="I34" s="30"/>
      <c r="J34" s="30"/>
      <c r="K34" s="30"/>
    </row>
    <row r="35" spans="2:11" x14ac:dyDescent="0.45">
      <c r="C35" s="39" t="s">
        <v>5</v>
      </c>
      <c r="D35" s="10" t="s">
        <v>23</v>
      </c>
      <c r="E35" s="27">
        <f>E30+E33</f>
        <v>200</v>
      </c>
      <c r="F35" s="27">
        <f t="shared" ref="F35" si="3">F30+F33</f>
        <v>200</v>
      </c>
      <c r="H35" s="30"/>
      <c r="I35" s="30"/>
      <c r="J35" s="30"/>
      <c r="K35" s="30"/>
    </row>
    <row r="36" spans="2:11" x14ac:dyDescent="0.45">
      <c r="C36" s="34" t="s">
        <v>36</v>
      </c>
      <c r="D36" s="37" t="s">
        <v>23</v>
      </c>
      <c r="E36" s="42">
        <f t="shared" ref="E36:F36" si="4">-E35*$E$10</f>
        <v>-50</v>
      </c>
      <c r="F36" s="42">
        <f t="shared" si="4"/>
        <v>-50</v>
      </c>
      <c r="H36" s="30"/>
      <c r="I36" s="30"/>
      <c r="J36" s="30"/>
      <c r="K36" s="30"/>
    </row>
    <row r="37" spans="2:11" x14ac:dyDescent="0.45">
      <c r="C37" s="43" t="s">
        <v>16</v>
      </c>
      <c r="D37" s="10" t="s">
        <v>23</v>
      </c>
      <c r="E37" s="44">
        <f t="shared" ref="E37:F37" si="5">SUM(E35:E36)</f>
        <v>150</v>
      </c>
      <c r="F37" s="44">
        <f t="shared" si="5"/>
        <v>150</v>
      </c>
      <c r="H37" s="30"/>
      <c r="I37" s="30"/>
      <c r="J37" s="30"/>
      <c r="K37" s="30"/>
    </row>
    <row r="38" spans="2:11" x14ac:dyDescent="0.45">
      <c r="C38" s="28"/>
      <c r="E38" s="15"/>
      <c r="F38" s="15"/>
      <c r="H38" s="30"/>
      <c r="I38" s="30"/>
      <c r="J38" s="30"/>
      <c r="K38" s="30"/>
    </row>
    <row r="39" spans="2:11" x14ac:dyDescent="0.45">
      <c r="C39" s="39" t="s">
        <v>25</v>
      </c>
      <c r="D39" s="10" t="s">
        <v>23</v>
      </c>
      <c r="E39" s="45">
        <f>E30-E27</f>
        <v>200</v>
      </c>
      <c r="F39" s="45">
        <f t="shared" ref="F39" si="6">F30-F27</f>
        <v>250</v>
      </c>
      <c r="H39" s="30"/>
      <c r="I39" s="30"/>
      <c r="J39" s="30"/>
      <c r="K39" s="30"/>
    </row>
    <row r="40" spans="2:11" x14ac:dyDescent="0.45">
      <c r="C40" s="40" t="s">
        <v>37</v>
      </c>
      <c r="D40" s="10" t="s">
        <v>24</v>
      </c>
      <c r="E40" s="41">
        <f>E39/E23</f>
        <v>0.2</v>
      </c>
      <c r="F40" s="41">
        <f>F39/F23</f>
        <v>0.25</v>
      </c>
      <c r="H40" s="30"/>
      <c r="I40" s="30"/>
      <c r="J40" s="30"/>
      <c r="K40" s="30"/>
    </row>
    <row r="41" spans="2:11" x14ac:dyDescent="0.45">
      <c r="C41" s="28"/>
      <c r="E41" s="15"/>
      <c r="F41" s="15"/>
      <c r="H41" s="30"/>
      <c r="I41" s="30"/>
      <c r="J41" s="30"/>
      <c r="K41" s="30"/>
    </row>
    <row r="42" spans="2:11" x14ac:dyDescent="0.45">
      <c r="C42" s="39" t="s">
        <v>26</v>
      </c>
      <c r="D42" s="10" t="s">
        <v>23</v>
      </c>
      <c r="E42" s="45">
        <f>E39-E26</f>
        <v>250</v>
      </c>
      <c r="F42" s="45">
        <f t="shared" ref="F42" si="7">F39-F26</f>
        <v>250</v>
      </c>
      <c r="H42" s="30"/>
      <c r="I42" s="30"/>
      <c r="J42" s="30"/>
      <c r="K42" s="30"/>
    </row>
    <row r="43" spans="2:11" x14ac:dyDescent="0.45">
      <c r="C43" s="40" t="s">
        <v>38</v>
      </c>
      <c r="D43" s="10" t="s">
        <v>24</v>
      </c>
      <c r="E43" s="41">
        <f>E42/E23</f>
        <v>0.25</v>
      </c>
      <c r="F43" s="41">
        <f t="shared" ref="F43" si="8">F42/F23</f>
        <v>0.25</v>
      </c>
      <c r="H43" s="30"/>
      <c r="I43" s="30"/>
      <c r="J43" s="30"/>
      <c r="K43" s="30"/>
    </row>
    <row r="44" spans="2:11" x14ac:dyDescent="0.45">
      <c r="H44" s="30"/>
      <c r="I44" s="30"/>
      <c r="J44" s="30"/>
      <c r="K44" s="30"/>
    </row>
    <row r="45" spans="2:11" x14ac:dyDescent="0.45">
      <c r="C45" s="30" t="s">
        <v>29</v>
      </c>
      <c r="D45" s="10" t="s">
        <v>28</v>
      </c>
      <c r="E45" s="20">
        <f>E15/E39</f>
        <v>4.75</v>
      </c>
      <c r="F45" s="20">
        <f t="shared" ref="F45" si="9">F15/F39</f>
        <v>5.4</v>
      </c>
      <c r="H45" s="30"/>
      <c r="I45" s="30"/>
      <c r="J45" s="30"/>
      <c r="K45" s="30"/>
    </row>
    <row r="46" spans="2:11" x14ac:dyDescent="0.45">
      <c r="C46" s="30" t="s">
        <v>52</v>
      </c>
      <c r="D46" s="10" t="s">
        <v>28</v>
      </c>
      <c r="E46" s="20">
        <f>E17/E42</f>
        <v>5.4</v>
      </c>
      <c r="F46" s="20">
        <f t="shared" ref="F46" si="10">F17/F42</f>
        <v>5.4</v>
      </c>
      <c r="H46" s="30"/>
      <c r="I46" s="30"/>
      <c r="J46" s="30"/>
      <c r="K46" s="30"/>
    </row>
    <row r="47" spans="2:11" x14ac:dyDescent="0.45">
      <c r="C47" s="28"/>
      <c r="E47" s="15"/>
      <c r="F47" s="15"/>
      <c r="H47" s="30"/>
      <c r="I47" s="30"/>
      <c r="J47" s="30"/>
      <c r="K47" s="30"/>
    </row>
    <row r="48" spans="2:11" x14ac:dyDescent="0.45">
      <c r="B48" s="7"/>
      <c r="C48" s="7"/>
      <c r="D48" s="7"/>
      <c r="E48" s="32" t="s">
        <v>59</v>
      </c>
      <c r="F48" s="32"/>
    </row>
    <row r="49" spans="2:6" x14ac:dyDescent="0.45">
      <c r="B49" s="7"/>
      <c r="C49" s="7"/>
      <c r="D49" s="7"/>
      <c r="E49" s="49" t="s">
        <v>50</v>
      </c>
      <c r="F49" s="50" t="s">
        <v>51</v>
      </c>
    </row>
    <row r="50" spans="2:6" x14ac:dyDescent="0.45">
      <c r="B50" s="8" t="s">
        <v>0</v>
      </c>
      <c r="C50" s="8"/>
      <c r="D50" s="6" t="str">
        <f>$D$5</f>
        <v>Units:</v>
      </c>
      <c r="E50" s="31" t="s">
        <v>39</v>
      </c>
      <c r="F50" s="9" t="s">
        <v>40</v>
      </c>
    </row>
    <row r="52" spans="2:6" x14ac:dyDescent="0.45">
      <c r="C52" s="2" t="s">
        <v>1</v>
      </c>
      <c r="D52" s="10" t="s">
        <v>23</v>
      </c>
      <c r="E52" s="24">
        <v>1000</v>
      </c>
      <c r="F52" s="24">
        <v>1000</v>
      </c>
    </row>
    <row r="54" spans="2:6" x14ac:dyDescent="0.45">
      <c r="C54" s="33" t="s">
        <v>43</v>
      </c>
      <c r="D54" s="10" t="s">
        <v>23</v>
      </c>
      <c r="E54" s="21">
        <v>-750</v>
      </c>
      <c r="F54" s="21">
        <v>-750</v>
      </c>
    </row>
    <row r="55" spans="2:6" x14ac:dyDescent="0.45">
      <c r="C55" s="33" t="s">
        <v>44</v>
      </c>
      <c r="D55" s="10" t="s">
        <v>23</v>
      </c>
      <c r="E55" s="21">
        <v>0</v>
      </c>
      <c r="F55" s="21">
        <v>0</v>
      </c>
    </row>
    <row r="56" spans="2:6" x14ac:dyDescent="0.45">
      <c r="C56" s="33" t="s">
        <v>14</v>
      </c>
      <c r="D56" s="10" t="s">
        <v>23</v>
      </c>
      <c r="E56" s="21">
        <v>-30</v>
      </c>
      <c r="F56" s="21">
        <v>0</v>
      </c>
    </row>
    <row r="57" spans="2:6" x14ac:dyDescent="0.45">
      <c r="C57" s="36" t="s">
        <v>45</v>
      </c>
      <c r="D57" s="37" t="s">
        <v>23</v>
      </c>
      <c r="E57" s="38">
        <v>0</v>
      </c>
      <c r="F57" s="38">
        <v>-30</v>
      </c>
    </row>
    <row r="58" spans="2:6" x14ac:dyDescent="0.45">
      <c r="C58" s="26" t="s">
        <v>33</v>
      </c>
      <c r="D58" s="10" t="s">
        <v>23</v>
      </c>
      <c r="E58" s="27">
        <f>SUM(E54:E57)</f>
        <v>-780</v>
      </c>
      <c r="F58" s="27">
        <f>SUM(F54:F57)</f>
        <v>-780</v>
      </c>
    </row>
    <row r="59" spans="2:6" x14ac:dyDescent="0.45">
      <c r="C59" s="25"/>
      <c r="E59" s="21"/>
      <c r="F59" s="21"/>
    </row>
    <row r="60" spans="2:6" x14ac:dyDescent="0.45">
      <c r="C60" s="39" t="s">
        <v>34</v>
      </c>
      <c r="D60" s="10" t="s">
        <v>23</v>
      </c>
      <c r="E60" s="27">
        <f>+E52+E58</f>
        <v>220</v>
      </c>
      <c r="F60" s="27">
        <f>+F52+F58</f>
        <v>220</v>
      </c>
    </row>
    <row r="61" spans="2:6" x14ac:dyDescent="0.45">
      <c r="C61" s="40" t="s">
        <v>35</v>
      </c>
      <c r="D61" s="10" t="s">
        <v>24</v>
      </c>
      <c r="E61" s="41">
        <f>+E60/E$23</f>
        <v>0.22</v>
      </c>
      <c r="F61" s="41">
        <f>+F60/F$23</f>
        <v>0.22</v>
      </c>
    </row>
    <row r="62" spans="2:6" x14ac:dyDescent="0.45">
      <c r="E62" s="15"/>
      <c r="F62" s="15"/>
    </row>
    <row r="63" spans="2:6" x14ac:dyDescent="0.45">
      <c r="C63" s="35" t="s">
        <v>41</v>
      </c>
      <c r="D63" s="10" t="s">
        <v>23</v>
      </c>
      <c r="E63" s="21">
        <v>0</v>
      </c>
      <c r="F63" s="21">
        <v>-20</v>
      </c>
    </row>
    <row r="64" spans="2:6" x14ac:dyDescent="0.45">
      <c r="C64" s="35" t="s">
        <v>15</v>
      </c>
      <c r="D64" s="10" t="s">
        <v>23</v>
      </c>
      <c r="E64" s="21">
        <v>-20</v>
      </c>
      <c r="F64" s="21">
        <v>0</v>
      </c>
    </row>
    <row r="65" spans="2:13" x14ac:dyDescent="0.45">
      <c r="C65" s="25"/>
      <c r="E65" s="21"/>
      <c r="F65" s="21"/>
    </row>
    <row r="66" spans="2:13" x14ac:dyDescent="0.45">
      <c r="C66" s="39" t="s">
        <v>5</v>
      </c>
      <c r="D66" s="10" t="s">
        <v>23</v>
      </c>
      <c r="E66" s="27">
        <f>E60+SUM(E63:E64)</f>
        <v>200</v>
      </c>
      <c r="F66" s="27">
        <f t="shared" ref="F66" si="11">F60+SUM(F63:F64)</f>
        <v>200</v>
      </c>
    </row>
    <row r="67" spans="2:13" x14ac:dyDescent="0.45">
      <c r="C67" s="34" t="s">
        <v>36</v>
      </c>
      <c r="D67" s="37" t="s">
        <v>23</v>
      </c>
      <c r="E67" s="42">
        <f t="shared" ref="E67:F67" si="12">-E66*$E$10</f>
        <v>-50</v>
      </c>
      <c r="F67" s="42">
        <f t="shared" si="12"/>
        <v>-50</v>
      </c>
    </row>
    <row r="68" spans="2:13" x14ac:dyDescent="0.45">
      <c r="C68" s="43" t="s">
        <v>16</v>
      </c>
      <c r="D68" s="10" t="s">
        <v>23</v>
      </c>
      <c r="E68" s="44">
        <f t="shared" ref="E68:F68" si="13">SUM(E66:E67)</f>
        <v>150</v>
      </c>
      <c r="F68" s="44">
        <f t="shared" si="13"/>
        <v>150</v>
      </c>
    </row>
    <row r="69" spans="2:13" x14ac:dyDescent="0.45">
      <c r="C69" s="28"/>
      <c r="E69" s="15"/>
      <c r="F69" s="15"/>
    </row>
    <row r="70" spans="2:13" x14ac:dyDescent="0.45">
      <c r="C70" s="39" t="s">
        <v>25</v>
      </c>
      <c r="D70" s="10" t="s">
        <v>23</v>
      </c>
      <c r="E70" s="45">
        <f>E60-E57-E56</f>
        <v>250</v>
      </c>
      <c r="F70" s="45">
        <f t="shared" ref="F70" si="14">F60-F57-F56</f>
        <v>250</v>
      </c>
    </row>
    <row r="71" spans="2:13" x14ac:dyDescent="0.45">
      <c r="C71" s="40" t="s">
        <v>37</v>
      </c>
      <c r="D71" s="10" t="s">
        <v>24</v>
      </c>
      <c r="E71" s="41">
        <f>+E70/E$23</f>
        <v>0.25</v>
      </c>
      <c r="F71" s="41">
        <f>+F70/F$23</f>
        <v>0.25</v>
      </c>
    </row>
    <row r="72" spans="2:13" x14ac:dyDescent="0.45">
      <c r="C72" s="28"/>
      <c r="E72" s="15"/>
      <c r="F72" s="15"/>
    </row>
    <row r="73" spans="2:13" x14ac:dyDescent="0.45">
      <c r="C73" s="39" t="s">
        <v>26</v>
      </c>
      <c r="D73" s="10" t="s">
        <v>23</v>
      </c>
      <c r="E73" s="45">
        <f>+E70-E55</f>
        <v>250</v>
      </c>
      <c r="F73" s="45">
        <f>+F70-F55</f>
        <v>250</v>
      </c>
    </row>
    <row r="74" spans="2:13" x14ac:dyDescent="0.45">
      <c r="C74" s="40" t="s">
        <v>38</v>
      </c>
      <c r="D74" s="10" t="s">
        <v>24</v>
      </c>
      <c r="E74" s="41">
        <f>+E73/E$23</f>
        <v>0.25</v>
      </c>
      <c r="F74" s="41">
        <f>+F73/F$23</f>
        <v>0.25</v>
      </c>
    </row>
    <row r="76" spans="2:13" x14ac:dyDescent="0.45">
      <c r="B76" s="4" t="s">
        <v>70</v>
      </c>
      <c r="C76" s="5"/>
      <c r="D76" s="6" t="s">
        <v>18</v>
      </c>
      <c r="E76" s="5"/>
      <c r="F76" s="5"/>
      <c r="G76" s="57" t="s">
        <v>64</v>
      </c>
      <c r="H76" s="57"/>
      <c r="I76" s="57"/>
      <c r="J76" s="57"/>
      <c r="K76" s="57"/>
      <c r="L76" s="57"/>
      <c r="M76" s="57"/>
    </row>
    <row r="78" spans="2:13" x14ac:dyDescent="0.45">
      <c r="C78" s="3" t="s">
        <v>19</v>
      </c>
      <c r="D78" s="10" t="s">
        <v>20</v>
      </c>
      <c r="E78" s="11">
        <v>10</v>
      </c>
    </row>
    <row r="79" spans="2:13" x14ac:dyDescent="0.45">
      <c r="C79" s="3" t="s">
        <v>21</v>
      </c>
      <c r="D79" s="10" t="s">
        <v>22</v>
      </c>
      <c r="E79" s="13">
        <v>100</v>
      </c>
    </row>
    <row r="81" spans="2:6" x14ac:dyDescent="0.45">
      <c r="C81" s="3" t="s">
        <v>2</v>
      </c>
      <c r="D81" s="10" t="s">
        <v>24</v>
      </c>
      <c r="E81" s="14">
        <v>0.25</v>
      </c>
    </row>
    <row r="83" spans="2:6" x14ac:dyDescent="0.45">
      <c r="C83" s="16" t="s">
        <v>30</v>
      </c>
      <c r="D83" s="17" t="s">
        <v>23</v>
      </c>
      <c r="E83" s="18">
        <f>Share_Price*Shares</f>
        <v>1000</v>
      </c>
      <c r="F83" s="18">
        <f>Share_Price*Shares</f>
        <v>1000</v>
      </c>
    </row>
    <row r="84" spans="2:6" x14ac:dyDescent="0.45">
      <c r="C84" s="19" t="s">
        <v>31</v>
      </c>
      <c r="D84" s="10" t="s">
        <v>23</v>
      </c>
      <c r="E84" s="21">
        <v>-50</v>
      </c>
      <c r="F84" s="21">
        <v>-50</v>
      </c>
    </row>
    <row r="85" spans="2:6" x14ac:dyDescent="0.45">
      <c r="C85" s="33" t="s">
        <v>48</v>
      </c>
      <c r="D85" s="10" t="s">
        <v>23</v>
      </c>
      <c r="E85" s="21">
        <v>0</v>
      </c>
      <c r="F85" s="21">
        <v>0</v>
      </c>
    </row>
    <row r="86" spans="2:6" x14ac:dyDescent="0.45">
      <c r="C86" s="33" t="s">
        <v>60</v>
      </c>
      <c r="D86" s="10" t="s">
        <v>23</v>
      </c>
      <c r="E86" s="21">
        <v>0</v>
      </c>
      <c r="F86" s="21">
        <v>400</v>
      </c>
    </row>
    <row r="87" spans="2:6" x14ac:dyDescent="0.45">
      <c r="C87" s="22" t="s">
        <v>32</v>
      </c>
      <c r="D87" s="23" t="s">
        <v>23</v>
      </c>
      <c r="E87" s="46">
        <f>SUM(E83:E86)</f>
        <v>950</v>
      </c>
      <c r="F87" s="46">
        <f t="shared" ref="F87" si="15">SUM(F83:F86)</f>
        <v>1350</v>
      </c>
    </row>
    <row r="88" spans="2:6" x14ac:dyDescent="0.45">
      <c r="C88" s="33" t="s">
        <v>47</v>
      </c>
      <c r="D88" s="10" t="s">
        <v>23</v>
      </c>
      <c r="E88" s="21">
        <v>400</v>
      </c>
      <c r="F88" s="21">
        <v>0</v>
      </c>
    </row>
    <row r="89" spans="2:6" x14ac:dyDescent="0.45">
      <c r="C89" s="22" t="s">
        <v>46</v>
      </c>
      <c r="D89" s="23" t="s">
        <v>23</v>
      </c>
      <c r="E89" s="48">
        <f>SUM(E87:E88)</f>
        <v>1350</v>
      </c>
      <c r="F89" s="48">
        <f>SUM(F87:F88)</f>
        <v>1350</v>
      </c>
    </row>
    <row r="91" spans="2:6" x14ac:dyDescent="0.45">
      <c r="B91" s="7"/>
      <c r="C91" s="7"/>
      <c r="D91" s="7"/>
      <c r="E91" s="32" t="s">
        <v>49</v>
      </c>
      <c r="F91" s="32"/>
    </row>
    <row r="92" spans="2:6" x14ac:dyDescent="0.45">
      <c r="B92" s="7"/>
      <c r="C92" s="7"/>
      <c r="D92" s="7"/>
      <c r="E92" s="49" t="s">
        <v>27</v>
      </c>
      <c r="F92" s="50" t="s">
        <v>62</v>
      </c>
    </row>
    <row r="93" spans="2:6" x14ac:dyDescent="0.45">
      <c r="B93" s="8" t="s">
        <v>0</v>
      </c>
      <c r="C93" s="8"/>
      <c r="D93" s="6" t="str">
        <f>$D$5</f>
        <v>Units:</v>
      </c>
      <c r="E93" s="31" t="s">
        <v>69</v>
      </c>
      <c r="F93" s="9" t="s">
        <v>68</v>
      </c>
    </row>
    <row r="95" spans="2:6" x14ac:dyDescent="0.45">
      <c r="C95" s="2" t="s">
        <v>1</v>
      </c>
      <c r="D95" s="10" t="s">
        <v>23</v>
      </c>
      <c r="E95" s="24">
        <v>1000</v>
      </c>
      <c r="F95" s="24">
        <v>1000</v>
      </c>
    </row>
    <row r="97" spans="3:6" x14ac:dyDescent="0.45">
      <c r="C97" s="33" t="s">
        <v>43</v>
      </c>
      <c r="D97" s="10" t="s">
        <v>23</v>
      </c>
      <c r="E97" s="21">
        <v>-750</v>
      </c>
      <c r="F97" s="21">
        <v>-750</v>
      </c>
    </row>
    <row r="98" spans="3:6" x14ac:dyDescent="0.45">
      <c r="C98" s="33" t="s">
        <v>44</v>
      </c>
      <c r="D98" s="10" t="s">
        <v>23</v>
      </c>
      <c r="E98" s="21">
        <v>-50</v>
      </c>
      <c r="F98" s="21">
        <v>0</v>
      </c>
    </row>
    <row r="99" spans="3:6" x14ac:dyDescent="0.45">
      <c r="C99" s="33" t="s">
        <v>63</v>
      </c>
      <c r="D99" s="10" t="s">
        <v>23</v>
      </c>
      <c r="E99" s="21">
        <v>0</v>
      </c>
      <c r="F99" s="21">
        <v>-30</v>
      </c>
    </row>
    <row r="100" spans="3:6" x14ac:dyDescent="0.45">
      <c r="C100" s="36" t="s">
        <v>45</v>
      </c>
      <c r="D100" s="37" t="s">
        <v>23</v>
      </c>
      <c r="E100" s="38">
        <v>0</v>
      </c>
      <c r="F100" s="38">
        <v>0</v>
      </c>
    </row>
    <row r="101" spans="3:6" x14ac:dyDescent="0.45">
      <c r="C101" s="26" t="s">
        <v>33</v>
      </c>
      <c r="D101" s="10" t="s">
        <v>23</v>
      </c>
      <c r="E101" s="27">
        <f>SUM(E97:E100)</f>
        <v>-800</v>
      </c>
      <c r="F101" s="27">
        <f>SUM(F97:F100)</f>
        <v>-780</v>
      </c>
    </row>
    <row r="102" spans="3:6" x14ac:dyDescent="0.45">
      <c r="C102" s="25"/>
      <c r="E102" s="21"/>
      <c r="F102" s="21"/>
    </row>
    <row r="103" spans="3:6" x14ac:dyDescent="0.45">
      <c r="C103" s="39" t="s">
        <v>34</v>
      </c>
      <c r="D103" s="10" t="s">
        <v>23</v>
      </c>
      <c r="E103" s="27">
        <f>+E95+E101</f>
        <v>200</v>
      </c>
      <c r="F103" s="27">
        <f>+F95+F101</f>
        <v>220</v>
      </c>
    </row>
    <row r="104" spans="3:6" x14ac:dyDescent="0.45">
      <c r="C104" s="40" t="s">
        <v>35</v>
      </c>
      <c r="D104" s="10" t="s">
        <v>24</v>
      </c>
      <c r="E104" s="41">
        <f>+E103/E$23</f>
        <v>0.2</v>
      </c>
      <c r="F104" s="41">
        <f>+F103/F$23</f>
        <v>0.22</v>
      </c>
    </row>
    <row r="105" spans="3:6" x14ac:dyDescent="0.45">
      <c r="E105" s="15"/>
      <c r="F105" s="15"/>
    </row>
    <row r="106" spans="3:6" x14ac:dyDescent="0.45">
      <c r="C106" s="35" t="s">
        <v>41</v>
      </c>
      <c r="D106" s="10" t="s">
        <v>23</v>
      </c>
      <c r="E106" s="21">
        <v>0</v>
      </c>
      <c r="F106" s="21">
        <v>0</v>
      </c>
    </row>
    <row r="107" spans="3:6" x14ac:dyDescent="0.45">
      <c r="C107" s="35" t="s">
        <v>42</v>
      </c>
      <c r="D107" s="10" t="s">
        <v>23</v>
      </c>
      <c r="E107" s="21">
        <v>0</v>
      </c>
      <c r="F107" s="21">
        <v>-20</v>
      </c>
    </row>
    <row r="108" spans="3:6" x14ac:dyDescent="0.45">
      <c r="C108" s="25"/>
      <c r="E108" s="21"/>
      <c r="F108" s="21"/>
    </row>
    <row r="109" spans="3:6" x14ac:dyDescent="0.45">
      <c r="C109" s="39" t="s">
        <v>5</v>
      </c>
      <c r="D109" s="10" t="s">
        <v>23</v>
      </c>
      <c r="E109" s="27">
        <f>E103+SUM(E106:E107)</f>
        <v>200</v>
      </c>
      <c r="F109" s="27">
        <f t="shared" ref="F109" si="16">F103+SUM(F106:F107)</f>
        <v>200</v>
      </c>
    </row>
    <row r="110" spans="3:6" x14ac:dyDescent="0.45">
      <c r="C110" s="34" t="s">
        <v>36</v>
      </c>
      <c r="D110" s="37" t="s">
        <v>23</v>
      </c>
      <c r="E110" s="42">
        <f>-E109*$E$10</f>
        <v>-50</v>
      </c>
      <c r="F110" s="42">
        <f t="shared" ref="F110" si="17">-F109*$E$10</f>
        <v>-50</v>
      </c>
    </row>
    <row r="111" spans="3:6" x14ac:dyDescent="0.45">
      <c r="C111" s="43" t="s">
        <v>16</v>
      </c>
      <c r="D111" s="10" t="s">
        <v>23</v>
      </c>
      <c r="E111" s="44">
        <f t="shared" ref="E111:F111" si="18">SUM(E109:E110)</f>
        <v>150</v>
      </c>
      <c r="F111" s="44">
        <f t="shared" si="18"/>
        <v>150</v>
      </c>
    </row>
    <row r="112" spans="3:6" x14ac:dyDescent="0.45">
      <c r="C112" s="28"/>
      <c r="E112" s="15"/>
      <c r="F112" s="15"/>
    </row>
    <row r="113" spans="3:6" x14ac:dyDescent="0.45">
      <c r="C113" s="39" t="s">
        <v>25</v>
      </c>
      <c r="D113" s="10" t="s">
        <v>23</v>
      </c>
      <c r="E113" s="45">
        <f>E103-E100-E99</f>
        <v>200</v>
      </c>
      <c r="F113" s="45">
        <f t="shared" ref="F113" si="19">F103-F100-F99</f>
        <v>250</v>
      </c>
    </row>
    <row r="114" spans="3:6" x14ac:dyDescent="0.45">
      <c r="C114" s="40" t="s">
        <v>37</v>
      </c>
      <c r="D114" s="10" t="s">
        <v>24</v>
      </c>
      <c r="E114" s="41">
        <f>+E113/E$23</f>
        <v>0.2</v>
      </c>
      <c r="F114" s="41">
        <f>+F113/F$23</f>
        <v>0.25</v>
      </c>
    </row>
    <row r="115" spans="3:6" x14ac:dyDescent="0.45">
      <c r="C115" s="28"/>
      <c r="E115" s="15"/>
      <c r="F115" s="15"/>
    </row>
    <row r="116" spans="3:6" x14ac:dyDescent="0.45">
      <c r="C116" s="39" t="s">
        <v>26</v>
      </c>
      <c r="D116" s="10" t="s">
        <v>23</v>
      </c>
      <c r="E116" s="45">
        <f>+E113-E98</f>
        <v>250</v>
      </c>
      <c r="F116" s="45">
        <f>+F113-F98</f>
        <v>250</v>
      </c>
    </row>
    <row r="117" spans="3:6" x14ac:dyDescent="0.45">
      <c r="C117" s="40" t="s">
        <v>38</v>
      </c>
      <c r="D117" s="10" t="s">
        <v>24</v>
      </c>
      <c r="E117" s="41">
        <f>+E116/E$23</f>
        <v>0.25</v>
      </c>
      <c r="F117" s="41">
        <f>+F116/F$23</f>
        <v>0.25</v>
      </c>
    </row>
    <row r="119" spans="3:6" x14ac:dyDescent="0.45">
      <c r="C119" s="30" t="s">
        <v>29</v>
      </c>
      <c r="D119" s="10" t="s">
        <v>28</v>
      </c>
      <c r="E119" s="20">
        <f>E87/E113</f>
        <v>4.75</v>
      </c>
      <c r="F119" s="20">
        <f>F87/F113</f>
        <v>5.4</v>
      </c>
    </row>
    <row r="120" spans="3:6" x14ac:dyDescent="0.45">
      <c r="C120" s="30" t="s">
        <v>52</v>
      </c>
      <c r="D120" s="10" t="s">
        <v>28</v>
      </c>
      <c r="E120" s="20">
        <f>E89/E116</f>
        <v>5.4</v>
      </c>
      <c r="F120" s="20">
        <f>F89/F116</f>
        <v>5.4</v>
      </c>
    </row>
  </sheetData>
  <phoneticPr fontId="8" type="noConversion"/>
  <pageMargins left="0.7" right="0.7" top="0.75" bottom="0.75" header="0.3" footer="0.3"/>
  <pageSetup scale="49" orientation="portrait" horizontalDpi="200" verticalDpi="200" r:id="rId1"/>
  <rowBreaks count="1" manualBreakCount="1">
    <brk id="75" max="6" man="1"/>
  </rowBreaks>
  <ignoredErrors>
    <ignoredError sqref="O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EBITDAR</vt:lpstr>
      <vt:lpstr>EBITDAR!Print_Area</vt:lpstr>
      <vt:lpstr>Share_Price</vt:lpstr>
      <vt:lpstr>Shares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Brian DeChesare</cp:lastModifiedBy>
  <dcterms:created xsi:type="dcterms:W3CDTF">2014-03-23T05:39:11Z</dcterms:created>
  <dcterms:modified xsi:type="dcterms:W3CDTF">2026-04-22T00:56:40Z</dcterms:modified>
</cp:coreProperties>
</file>