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bdech\BIWS Dropbox\Brian DeChesare\BIWS-All-Courses\100-Bonus-Case-Studies\101-Three-Statement-Modeling\101-15-Captitalized-RD\"/>
    </mc:Choice>
  </mc:AlternateContent>
  <xr:revisionPtr revIDLastSave="0" documentId="13_ncr:1_{FE354F64-4D09-4362-A07B-BF6EA0E01DB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TWTR" sheetId="1" r:id="rId1"/>
  </sheets>
  <definedNames>
    <definedName name="_xlnm.Print_Area" localSheetId="0">TWTR!$A$1:$R$52</definedName>
    <definedName name="Tax_Rate">TWTR!$K$8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1" l="1"/>
  <c r="L25" i="1" l="1"/>
  <c r="L31" i="1" s="1"/>
  <c r="L38" i="1" s="1"/>
  <c r="L23" i="1"/>
  <c r="L37" i="1" s="1"/>
  <c r="K46" i="1"/>
  <c r="L43" i="1" s="1"/>
  <c r="M25" i="1" l="1"/>
  <c r="N25" i="1" s="1"/>
  <c r="O25" i="1" l="1"/>
  <c r="P25" i="1" s="1"/>
  <c r="Q25" i="1" l="1"/>
  <c r="M26" i="1" l="1"/>
  <c r="M31" i="1" s="1"/>
  <c r="M38" i="1" s="1"/>
  <c r="M23" i="1"/>
  <c r="M37" i="1" s="1"/>
  <c r="N27" i="1" l="1"/>
  <c r="O27" i="1" s="1"/>
  <c r="P27" i="1" s="1"/>
  <c r="Q27" i="1" s="1"/>
  <c r="N23" i="1"/>
  <c r="N37" i="1" s="1"/>
  <c r="N26" i="1"/>
  <c r="O28" i="1" l="1"/>
  <c r="P28" i="1" s="1"/>
  <c r="Q28" i="1" s="1"/>
  <c r="O23" i="1"/>
  <c r="O37" i="1" s="1"/>
  <c r="N31" i="1"/>
  <c r="N38" i="1" s="1"/>
  <c r="O26" i="1"/>
  <c r="P26" i="1" s="1"/>
  <c r="P29" i="1" l="1"/>
  <c r="P31" i="1" s="1"/>
  <c r="P38" i="1" s="1"/>
  <c r="P23" i="1"/>
  <c r="P37" i="1" s="1"/>
  <c r="Q26" i="1"/>
  <c r="O31" i="1"/>
  <c r="O38" i="1" s="1"/>
  <c r="Q29" i="1" l="1"/>
  <c r="Q23" i="1" l="1"/>
  <c r="Q37" i="1" s="1"/>
  <c r="Q30" i="1"/>
  <c r="Q31" i="1" s="1"/>
  <c r="Q38" i="1" s="1"/>
  <c r="L41" i="1" l="1"/>
  <c r="L44" i="1" s="1"/>
  <c r="L45" i="1" l="1"/>
  <c r="L48" i="1" s="1"/>
  <c r="L50" i="1" s="1"/>
  <c r="L51" i="1" l="1"/>
  <c r="L46" i="1"/>
  <c r="M43" i="1" s="1"/>
  <c r="M41" i="1" l="1"/>
  <c r="M44" i="1" l="1"/>
  <c r="M45" i="1" l="1"/>
  <c r="M48" i="1" s="1"/>
  <c r="M50" i="1" s="1"/>
  <c r="M46" i="1" l="1"/>
  <c r="N43" i="1" s="1"/>
  <c r="M51" i="1"/>
  <c r="N41" i="1" l="1"/>
  <c r="N44" i="1" l="1"/>
  <c r="N45" i="1" l="1"/>
  <c r="N48" i="1" s="1"/>
  <c r="N50" i="1" s="1"/>
  <c r="N51" i="1" l="1"/>
  <c r="N46" i="1"/>
  <c r="O43" i="1" s="1"/>
  <c r="O41" i="1" l="1"/>
  <c r="O44" i="1" l="1"/>
  <c r="O45" i="1" l="1"/>
  <c r="O48" i="1" s="1"/>
  <c r="O50" i="1" s="1"/>
  <c r="O46" i="1" l="1"/>
  <c r="P43" i="1" s="1"/>
  <c r="O51" i="1"/>
  <c r="P41" i="1" l="1"/>
  <c r="P44" i="1" l="1"/>
  <c r="P45" i="1" l="1"/>
  <c r="P48" i="1" s="1"/>
  <c r="P50" i="1" s="1"/>
  <c r="P51" i="1" l="1"/>
  <c r="P46" i="1"/>
  <c r="Q43" i="1" l="1"/>
  <c r="Q41" i="1" l="1"/>
  <c r="Q44" i="1" l="1"/>
  <c r="Q45" i="1" l="1"/>
  <c r="Q48" i="1" s="1"/>
  <c r="Q50" i="1" s="1"/>
  <c r="Q46" i="1" l="1"/>
  <c r="Q5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BIWS</author>
  </authors>
  <commentList>
    <comment ref="K15" authorId="0" shapeId="0" xr:uid="{5A838EA6-6CC9-436B-8683-9A20F8F62569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Per pg. 96 of the 10-K.</t>
        </r>
      </text>
    </comment>
    <comment ref="K46" authorId="0" shapeId="0" xr:uid="{FC182878-BB53-4BDD-BF67-C18DF2A701AE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Per pg. 96 of the 10-K.</t>
        </r>
      </text>
    </comment>
  </commentList>
</comments>
</file>

<file path=xl/sharedStrings.xml><?xml version="1.0" encoding="utf-8"?>
<sst xmlns="http://schemas.openxmlformats.org/spreadsheetml/2006/main" count="84" uniqueCount="49">
  <si>
    <t>%</t>
  </si>
  <si>
    <t>Units:</t>
  </si>
  <si>
    <t>(+) Stock-Based Compensation:</t>
  </si>
  <si>
    <t>$ M</t>
  </si>
  <si>
    <t>($ USD in Millions, Except Per Share and Per Unit Data)</t>
  </si>
  <si>
    <t>Projected:</t>
  </si>
  <si>
    <t>Transaction Adjustments:</t>
  </si>
  <si>
    <t>Debit</t>
  </si>
  <si>
    <t>Credit</t>
  </si>
  <si>
    <t>(+) Amortization of Intangible Write-Ups:</t>
  </si>
  <si>
    <t>(+) Depreciation of PP&amp;E Write-Up:</t>
  </si>
  <si>
    <t>Historical:</t>
  </si>
  <si>
    <t># Years</t>
  </si>
  <si>
    <t>Effective Tax Rate:</t>
  </si>
  <si>
    <t>Tax Schedule:</t>
  </si>
  <si>
    <t>Book Pre-Tax Income:</t>
  </si>
  <si>
    <t>Beginning Net Operating Loss (NOL) Balance:</t>
  </si>
  <si>
    <t>(+) NOLs Created:</t>
  </si>
  <si>
    <t>(-) NOLs Used:</t>
  </si>
  <si>
    <t>Ending NOL Balance:</t>
  </si>
  <si>
    <t>NOL-Adjusted Taxable Income:</t>
  </si>
  <si>
    <t>Cash Taxes Payable:</t>
  </si>
  <si>
    <t>(+) R&amp;D Expense from Income Statement:</t>
  </si>
  <si>
    <t>(-) R&amp;D Tax Amortization:</t>
  </si>
  <si>
    <t>(+) Full Interest Expense from Income Statement:</t>
  </si>
  <si>
    <t>(-) Allowable Interest Deduction:</t>
  </si>
  <si>
    <t>Cash Taxable Income:</t>
  </si>
  <si>
    <t>Allowable Interest Deduction % EBITDA:</t>
  </si>
  <si>
    <t>Allowable NOL Usage to Reduce Taxable Income:</t>
  </si>
  <si>
    <t>R&amp;D Expense from IS - Year 1:</t>
  </si>
  <si>
    <t>R&amp;D Expense from IS - Year 2:</t>
  </si>
  <si>
    <t>R&amp;D Expense from IS - Year 3:</t>
  </si>
  <si>
    <t>R&amp;D Expense from IS - Year 4:</t>
  </si>
  <si>
    <t>R&amp;D Expense from IS - Year 5:</t>
  </si>
  <si>
    <t>R&amp;D Expense from IS - Year 6:</t>
  </si>
  <si>
    <t>Total R&amp;D Expense:</t>
  </si>
  <si>
    <t>Amortization of R&amp;D Expense - Year 1:</t>
  </si>
  <si>
    <t>Amortization of R&amp;D Expense - Year 2:</t>
  </si>
  <si>
    <t>Amortization of R&amp;D Expense - Year 3:</t>
  </si>
  <si>
    <t>Amortization of R&amp;D Expense - Year 4:</t>
  </si>
  <si>
    <t>Amortization of R&amp;D Expense - Year 5:</t>
  </si>
  <si>
    <t>Amortization of R&amp;D Expense - Year 6:</t>
  </si>
  <si>
    <t>Total Amortization of R&amp;D Expense:</t>
  </si>
  <si>
    <t>R&amp;D Tax Amortization Period:</t>
  </si>
  <si>
    <t>Federal and State Tax Credits:</t>
  </si>
  <si>
    <t>Tax Credit Offset:</t>
  </si>
  <si>
    <t>Highest of Past 3 Months' Adjusted Long-Term Rate:</t>
  </si>
  <si>
    <t>Allowable NOL Usage per Year:</t>
  </si>
  <si>
    <t>R&amp;D Amortization for Tax Purposes - Twitter Buyout Model Excerpt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</si>
</sst>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5" formatCode="_(* #,##0.0_);_(* \(#,##0.0\);_(* &quot;-&quot;?_);_(@_)"/>
    <numFmt numFmtId="168" formatCode="&quot;FY&quot;yy"/>
    <numFmt numFmtId="170" formatCode="0.0%;\(0.0%\)"/>
    <numFmt numFmtId="184" formatCode="0.00%;\(0.00%\)"/>
    <numFmt numFmtId="190" formatCode="&quot;FY&quot;\ yy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i/>
      <sz val="12"/>
      <color rgb="FFFFFFFF"/>
      <name val="Calibri"/>
      <family val="2"/>
      <scheme val="minor"/>
    </font>
    <font>
      <sz val="12"/>
      <color rgb="FF0000FF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  <font>
      <sz val="12"/>
      <color rgb="FF0000FF"/>
      <name val="Calibri"/>
      <family val="2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</font>
    <font>
      <b/>
      <sz val="12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theme="0"/>
      </right>
      <top style="thin">
        <color rgb="FFFFFFFF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 style="thin">
        <color theme="0" tint="-0.24994659260841701"/>
      </left>
      <right style="thin">
        <color rgb="FF000000"/>
      </right>
      <top style="thin">
        <color indexed="64"/>
      </top>
      <bottom style="thin">
        <color theme="0" tint="-0.24994659260841701"/>
      </bottom>
      <diagonal/>
    </border>
    <border>
      <left style="thin">
        <color rgb="FFB2B2B2"/>
      </left>
      <right style="thin">
        <color auto="1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auto="1"/>
      </right>
      <top style="thin">
        <color rgb="FFB2B2B2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6">
    <xf numFmtId="0" fontId="0" fillId="0" borderId="0"/>
    <xf numFmtId="0" fontId="4" fillId="2" borderId="1" applyNumberFormat="0" applyFont="0" applyAlignment="0" applyProtection="0"/>
    <xf numFmtId="0" fontId="15" fillId="0" borderId="0"/>
    <xf numFmtId="0" fontId="4" fillId="0" borderId="0"/>
    <xf numFmtId="0" fontId="15" fillId="0" borderId="0"/>
    <xf numFmtId="0" fontId="21" fillId="0" borderId="0"/>
  </cellStyleXfs>
  <cellXfs count="71">
    <xf numFmtId="0" fontId="0" fillId="0" borderId="0" xfId="0"/>
    <xf numFmtId="168" fontId="5" fillId="5" borderId="2" xfId="0" applyNumberFormat="1" applyFont="1" applyFill="1" applyBorder="1" applyAlignment="1">
      <alignment horizontal="center"/>
    </xf>
    <xf numFmtId="0" fontId="6" fillId="0" borderId="0" xfId="0" applyFont="1"/>
    <xf numFmtId="0" fontId="7" fillId="3" borderId="2" xfId="0" applyFont="1" applyFill="1" applyBorder="1"/>
    <xf numFmtId="0" fontId="8" fillId="3" borderId="2" xfId="0" applyFont="1" applyFill="1" applyBorder="1"/>
    <xf numFmtId="0" fontId="7" fillId="5" borderId="3" xfId="0" applyFont="1" applyFill="1" applyBorder="1" applyAlignment="1">
      <alignment horizontal="centerContinuous"/>
    </xf>
    <xf numFmtId="0" fontId="8" fillId="5" borderId="3" xfId="0" applyFont="1" applyFill="1" applyBorder="1" applyAlignment="1">
      <alignment horizontal="centerContinuous"/>
    </xf>
    <xf numFmtId="0" fontId="7" fillId="5" borderId="4" xfId="0" applyFont="1" applyFill="1" applyBorder="1" applyAlignment="1">
      <alignment horizontal="centerContinuous"/>
    </xf>
    <xf numFmtId="0" fontId="9" fillId="5" borderId="3" xfId="0" applyFont="1" applyFill="1" applyBorder="1" applyAlignment="1">
      <alignment horizontal="centerContinuous"/>
    </xf>
    <xf numFmtId="0" fontId="11" fillId="0" borderId="0" xfId="0" applyFont="1" applyAlignment="1">
      <alignment horizontal="left" indent="1"/>
    </xf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6" fillId="0" borderId="5" xfId="0" applyFont="1" applyBorder="1" applyAlignment="1">
      <alignment horizontal="left"/>
    </xf>
    <xf numFmtId="0" fontId="14" fillId="5" borderId="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2" applyFont="1" applyAlignment="1">
      <alignment horizontal="center"/>
    </xf>
    <xf numFmtId="0" fontId="18" fillId="0" borderId="0" xfId="0" applyFont="1"/>
    <xf numFmtId="0" fontId="3" fillId="0" borderId="0" xfId="0" applyFont="1"/>
    <xf numFmtId="0" fontId="3" fillId="0" borderId="5" xfId="0" applyFont="1" applyBorder="1"/>
    <xf numFmtId="165" fontId="3" fillId="0" borderId="0" xfId="0" applyNumberFormat="1" applyFont="1"/>
    <xf numFmtId="0" fontId="3" fillId="0" borderId="2" xfId="0" applyFont="1" applyBorder="1"/>
    <xf numFmtId="0" fontId="2" fillId="0" borderId="0" xfId="0" applyFont="1"/>
    <xf numFmtId="165" fontId="6" fillId="0" borderId="5" xfId="0" applyNumberFormat="1" applyFont="1" applyBorder="1"/>
    <xf numFmtId="165" fontId="10" fillId="0" borderId="0" xfId="0" applyNumberFormat="1" applyFont="1"/>
    <xf numFmtId="165" fontId="6" fillId="0" borderId="0" xfId="0" applyNumberFormat="1" applyFont="1"/>
    <xf numFmtId="165" fontId="3" fillId="0" borderId="2" xfId="0" applyNumberFormat="1" applyFont="1" applyBorder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/>
    <xf numFmtId="165" fontId="6" fillId="0" borderId="13" xfId="0" applyNumberFormat="1" applyFont="1" applyBorder="1"/>
    <xf numFmtId="0" fontId="11" fillId="0" borderId="14" xfId="0" applyFont="1" applyBorder="1" applyAlignment="1">
      <alignment horizontal="center"/>
    </xf>
    <xf numFmtId="165" fontId="1" fillId="0" borderId="0" xfId="0" applyNumberFormat="1" applyFont="1"/>
    <xf numFmtId="165" fontId="1" fillId="0" borderId="2" xfId="0" applyNumberFormat="1" applyFont="1" applyBorder="1"/>
    <xf numFmtId="0" fontId="1" fillId="0" borderId="5" xfId="0" applyFont="1" applyBorder="1"/>
    <xf numFmtId="0" fontId="3" fillId="0" borderId="6" xfId="0" applyFont="1" applyBorder="1"/>
    <xf numFmtId="0" fontId="3" fillId="0" borderId="8" xfId="0" applyFont="1" applyBorder="1"/>
    <xf numFmtId="190" fontId="5" fillId="5" borderId="2" xfId="0" applyNumberFormat="1" applyFont="1" applyFill="1" applyBorder="1" applyAlignment="1">
      <alignment horizontal="center"/>
    </xf>
    <xf numFmtId="190" fontId="5" fillId="5" borderId="15" xfId="0" applyNumberFormat="1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Continuous"/>
    </xf>
    <xf numFmtId="190" fontId="5" fillId="5" borderId="16" xfId="0" applyNumberFormat="1" applyFont="1" applyFill="1" applyBorder="1" applyAlignment="1">
      <alignment horizontal="center"/>
    </xf>
    <xf numFmtId="190" fontId="5" fillId="5" borderId="12" xfId="0" applyNumberFormat="1" applyFont="1" applyFill="1" applyBorder="1" applyAlignment="1">
      <alignment horizontal="center"/>
    </xf>
    <xf numFmtId="165" fontId="10" fillId="0" borderId="7" xfId="0" applyNumberFormat="1" applyFont="1" applyBorder="1"/>
    <xf numFmtId="0" fontId="3" fillId="0" borderId="7" xfId="0" applyFont="1" applyBorder="1"/>
    <xf numFmtId="165" fontId="10" fillId="0" borderId="2" xfId="0" applyNumberFormat="1" applyFont="1" applyBorder="1"/>
    <xf numFmtId="0" fontId="3" fillId="0" borderId="11" xfId="0" applyFont="1" applyBorder="1"/>
    <xf numFmtId="0" fontId="1" fillId="0" borderId="2" xfId="0" applyFont="1" applyBorder="1" applyAlignment="1">
      <alignment horizontal="left" indent="1"/>
    </xf>
    <xf numFmtId="165" fontId="1" fillId="0" borderId="5" xfId="0" applyNumberFormat="1" applyFont="1" applyBorder="1"/>
    <xf numFmtId="165" fontId="1" fillId="0" borderId="6" xfId="0" applyNumberFormat="1" applyFont="1" applyBorder="1"/>
    <xf numFmtId="165" fontId="1" fillId="0" borderId="10" xfId="0" applyNumberFormat="1" applyFont="1" applyBorder="1"/>
    <xf numFmtId="0" fontId="3" fillId="0" borderId="10" xfId="0" applyFont="1" applyBorder="1"/>
    <xf numFmtId="0" fontId="3" fillId="0" borderId="9" xfId="0" applyFont="1" applyBorder="1"/>
    <xf numFmtId="165" fontId="1" fillId="0" borderId="8" xfId="0" applyNumberFormat="1" applyFont="1" applyBorder="1"/>
    <xf numFmtId="165" fontId="1" fillId="0" borderId="7" xfId="0" applyNumberFormat="1" applyFont="1" applyBorder="1"/>
    <xf numFmtId="0" fontId="1" fillId="0" borderId="2" xfId="0" applyFont="1" applyBorder="1"/>
    <xf numFmtId="165" fontId="1" fillId="0" borderId="11" xfId="0" applyNumberFormat="1" applyFont="1" applyBorder="1"/>
    <xf numFmtId="165" fontId="1" fillId="0" borderId="9" xfId="0" applyNumberFormat="1" applyFont="1" applyBorder="1"/>
    <xf numFmtId="0" fontId="1" fillId="0" borderId="0" xfId="0" applyFont="1" applyAlignment="1">
      <alignment horizontal="left"/>
    </xf>
    <xf numFmtId="43" fontId="3" fillId="0" borderId="7" xfId="0" applyNumberFormat="1" applyFont="1" applyBorder="1"/>
    <xf numFmtId="165" fontId="13" fillId="4" borderId="18" xfId="1" applyNumberFormat="1" applyFont="1" applyFill="1" applyBorder="1" applyAlignment="1">
      <alignment horizontal="center"/>
    </xf>
    <xf numFmtId="0" fontId="1" fillId="0" borderId="7" xfId="0" applyFont="1" applyBorder="1"/>
    <xf numFmtId="184" fontId="10" fillId="4" borderId="19" xfId="1" applyNumberFormat="1" applyFont="1" applyFill="1" applyBorder="1" applyAlignment="1">
      <alignment horizontal="center"/>
    </xf>
    <xf numFmtId="41" fontId="10" fillId="4" borderId="19" xfId="0" applyNumberFormat="1" applyFont="1" applyFill="1" applyBorder="1"/>
    <xf numFmtId="170" fontId="10" fillId="4" borderId="19" xfId="1" applyNumberFormat="1" applyFont="1" applyFill="1" applyBorder="1" applyAlignment="1">
      <alignment horizontal="center"/>
    </xf>
    <xf numFmtId="170" fontId="10" fillId="4" borderId="20" xfId="1" applyNumberFormat="1" applyFont="1" applyFill="1" applyBorder="1" applyAlignment="1">
      <alignment horizontal="center"/>
    </xf>
    <xf numFmtId="165" fontId="12" fillId="4" borderId="21" xfId="1" applyNumberFormat="1" applyFont="1" applyFill="1" applyBorder="1" applyAlignment="1">
      <alignment horizontal="center"/>
    </xf>
    <xf numFmtId="0" fontId="1" fillId="0" borderId="0" xfId="0" quotePrefix="1" applyFont="1"/>
    <xf numFmtId="165" fontId="22" fillId="0" borderId="0" xfId="0" applyNumberFormat="1" applyFont="1"/>
    <xf numFmtId="0" fontId="1" fillId="0" borderId="0" xfId="0" applyFont="1" applyBorder="1"/>
    <xf numFmtId="165" fontId="1" fillId="0" borderId="0" xfId="0" applyNumberFormat="1" applyFont="1" applyBorder="1"/>
    <xf numFmtId="170" fontId="17" fillId="4" borderId="19" xfId="1" applyNumberFormat="1" applyFont="1" applyFill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 2 2 2" xfId="4" xr:uid="{517E5680-7D84-4B1F-843A-F6AEEA596528}"/>
    <cellStyle name="Normal 3" xfId="5" xr:uid="{381E43C4-8401-40AA-93BB-715A140B7795}"/>
    <cellStyle name="Normal 3 2 2" xfId="3" xr:uid="{CC294655-BB82-430D-B6D4-03A7E3B79727}"/>
    <cellStyle name="Note" xfId="1" builtinId="10"/>
  </cellStyles>
  <dxfs count="0"/>
  <tableStyles count="0" defaultTableStyle="TableStyleMedium2" defaultPivotStyle="PivotStyleLight16"/>
  <colors>
    <mruColors>
      <color rgb="FF0000FF"/>
      <color rgb="FF1F497D"/>
      <color rgb="FF1F4E78"/>
      <color rgb="FFB2B2B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AF52"/>
  <sheetViews>
    <sheetView showGridLines="0" tabSelected="1" zoomScaleNormal="100" workbookViewId="0">
      <selection activeCell="B2" sqref="B2"/>
    </sheetView>
  </sheetViews>
  <sheetFormatPr defaultColWidth="9.07421875" defaultRowHeight="15.75" customHeight="1" outlineLevelRow="1" outlineLevelCol="1" x14ac:dyDescent="0.45"/>
  <cols>
    <col min="1" max="2" width="2.69140625" style="18" customWidth="1"/>
    <col min="3" max="3" width="47.23046875" style="18" bestFit="1" customWidth="1"/>
    <col min="4" max="4" width="12.69140625" style="18" customWidth="1"/>
    <col min="5" max="10" width="12.69140625" style="18" hidden="1" customWidth="1" outlineLevel="1"/>
    <col min="11" max="11" width="12.69140625" style="18" customWidth="1" collapsed="1"/>
    <col min="12" max="17" width="12.69140625" style="18" customWidth="1"/>
    <col min="18" max="18" width="2.69140625" style="18" customWidth="1"/>
    <col min="19" max="19" width="12.69140625" style="18" customWidth="1"/>
    <col min="20" max="21" width="2.69140625" style="18" customWidth="1"/>
    <col min="22" max="30" width="12.69140625" style="18" customWidth="1"/>
    <col min="31" max="16384" width="9.07421875" style="18"/>
  </cols>
  <sheetData>
    <row r="2" spans="2:29" ht="15.75" customHeight="1" x14ac:dyDescent="0.5">
      <c r="B2" s="17" t="s">
        <v>48</v>
      </c>
    </row>
    <row r="3" spans="2:29" ht="15.75" customHeight="1" x14ac:dyDescent="0.45">
      <c r="B3" s="22" t="s">
        <v>4</v>
      </c>
    </row>
    <row r="5" spans="2:29" ht="15.75" customHeight="1" x14ac:dyDescent="0.45">
      <c r="B5" s="10"/>
      <c r="C5" s="11"/>
      <c r="D5" s="12"/>
      <c r="E5" s="5" t="s">
        <v>11</v>
      </c>
      <c r="F5" s="6"/>
      <c r="G5" s="39"/>
      <c r="H5" s="5" t="s">
        <v>5</v>
      </c>
      <c r="I5" s="7" t="s">
        <v>6</v>
      </c>
      <c r="J5" s="6"/>
      <c r="K5" s="6"/>
      <c r="L5" s="7" t="s">
        <v>5</v>
      </c>
      <c r="M5" s="8"/>
      <c r="N5" s="6"/>
      <c r="O5" s="6"/>
      <c r="P5" s="6"/>
      <c r="Q5" s="6"/>
      <c r="U5" s="29"/>
      <c r="V5" s="29"/>
      <c r="W5" s="29"/>
      <c r="X5" s="29"/>
      <c r="Y5" s="29"/>
      <c r="Z5" s="29"/>
      <c r="AA5" s="29"/>
      <c r="AB5" s="29"/>
      <c r="AC5" s="29"/>
    </row>
    <row r="6" spans="2:29" ht="15.75" customHeight="1" x14ac:dyDescent="0.45">
      <c r="B6" s="3" t="s">
        <v>14</v>
      </c>
      <c r="C6" s="4"/>
      <c r="D6" s="14" t="s">
        <v>1</v>
      </c>
      <c r="E6" s="37">
        <v>43830</v>
      </c>
      <c r="F6" s="37">
        <v>44196</v>
      </c>
      <c r="G6" s="40">
        <v>44561</v>
      </c>
      <c r="H6" s="38">
        <v>44926</v>
      </c>
      <c r="I6" s="1" t="s">
        <v>7</v>
      </c>
      <c r="J6" s="1" t="s">
        <v>8</v>
      </c>
      <c r="K6" s="38">
        <v>44926</v>
      </c>
      <c r="L6" s="41">
        <v>45291</v>
      </c>
      <c r="M6" s="37">
        <v>45657</v>
      </c>
      <c r="N6" s="37">
        <v>46022</v>
      </c>
      <c r="O6" s="37">
        <v>46387</v>
      </c>
      <c r="P6" s="37">
        <v>46752</v>
      </c>
      <c r="Q6" s="37">
        <v>47118</v>
      </c>
    </row>
    <row r="7" spans="2:29" ht="15.75" customHeight="1" outlineLevel="1" x14ac:dyDescent="0.45">
      <c r="B7" s="34"/>
      <c r="C7" s="34"/>
      <c r="D7" s="34"/>
      <c r="E7" s="34"/>
      <c r="F7" s="34"/>
      <c r="G7" s="34"/>
      <c r="H7" s="34"/>
      <c r="I7" s="48"/>
      <c r="J7" s="47"/>
      <c r="K7" s="49"/>
      <c r="L7" s="34"/>
      <c r="M7" s="34"/>
      <c r="N7" s="34"/>
      <c r="O7" s="34"/>
      <c r="P7" s="34"/>
      <c r="Q7" s="34"/>
    </row>
    <row r="8" spans="2:29" ht="15.75" customHeight="1" outlineLevel="1" x14ac:dyDescent="0.45">
      <c r="B8" s="68"/>
      <c r="C8" s="29" t="s">
        <v>13</v>
      </c>
      <c r="D8" s="15" t="s">
        <v>0</v>
      </c>
      <c r="F8" s="68"/>
      <c r="G8" s="68"/>
      <c r="H8" s="68"/>
      <c r="I8" s="52"/>
      <c r="J8" s="69"/>
      <c r="K8" s="70">
        <v>0.25</v>
      </c>
      <c r="L8" s="68"/>
      <c r="M8" s="68"/>
      <c r="N8" s="68"/>
      <c r="O8" s="68"/>
      <c r="P8" s="68"/>
      <c r="Q8" s="68"/>
    </row>
    <row r="9" spans="2:29" ht="15.75" customHeight="1" outlineLevel="1" x14ac:dyDescent="0.45">
      <c r="B9" s="29"/>
      <c r="C9" s="29" t="s">
        <v>46</v>
      </c>
      <c r="D9" s="16" t="s">
        <v>0</v>
      </c>
      <c r="F9" s="29"/>
      <c r="G9" s="29"/>
      <c r="H9" s="29"/>
      <c r="I9" s="52"/>
      <c r="J9" s="32"/>
      <c r="K9" s="61">
        <v>1.7100000000000001E-2</v>
      </c>
      <c r="L9" s="29"/>
      <c r="M9" s="29"/>
      <c r="N9" s="29"/>
      <c r="O9" s="29"/>
      <c r="P9" s="29"/>
      <c r="Q9" s="29"/>
    </row>
    <row r="10" spans="2:29" ht="15.75" customHeight="1" outlineLevel="1" x14ac:dyDescent="0.45">
      <c r="B10" s="29"/>
      <c r="C10" s="29" t="s">
        <v>47</v>
      </c>
      <c r="D10" s="15" t="s">
        <v>3</v>
      </c>
      <c r="F10" s="29"/>
      <c r="G10" s="29"/>
      <c r="H10" s="29"/>
      <c r="I10" s="52"/>
      <c r="J10" s="32"/>
      <c r="K10" s="42">
        <v>773.44051056367528</v>
      </c>
      <c r="L10" s="29"/>
      <c r="M10" s="29"/>
      <c r="N10" s="29"/>
      <c r="O10" s="29"/>
      <c r="P10" s="29"/>
      <c r="Q10" s="29"/>
    </row>
    <row r="11" spans="2:29" ht="15.75" customHeight="1" outlineLevel="1" x14ac:dyDescent="0.45">
      <c r="B11" s="29"/>
      <c r="C11" s="29"/>
      <c r="D11" s="29"/>
      <c r="F11" s="29"/>
      <c r="G11" s="29"/>
      <c r="H11" s="29"/>
      <c r="I11" s="52"/>
      <c r="J11" s="32"/>
      <c r="K11" s="60"/>
      <c r="L11" s="29"/>
      <c r="M11" s="29"/>
      <c r="N11" s="29"/>
      <c r="O11" s="29"/>
      <c r="P11" s="29"/>
      <c r="Q11" s="29"/>
    </row>
    <row r="12" spans="2:29" ht="15.75" customHeight="1" outlineLevel="1" x14ac:dyDescent="0.45">
      <c r="B12" s="29"/>
      <c r="C12" s="57" t="s">
        <v>43</v>
      </c>
      <c r="D12" s="15" t="s">
        <v>12</v>
      </c>
      <c r="F12" s="29"/>
      <c r="G12" s="29"/>
      <c r="H12" s="29"/>
      <c r="I12" s="52"/>
      <c r="J12" s="32"/>
      <c r="K12" s="62">
        <v>5</v>
      </c>
      <c r="L12" s="29"/>
      <c r="M12" s="29"/>
      <c r="N12" s="29"/>
      <c r="O12" s="29"/>
      <c r="P12" s="29"/>
      <c r="Q12" s="29"/>
    </row>
    <row r="13" spans="2:29" ht="15.75" customHeight="1" outlineLevel="1" x14ac:dyDescent="0.45">
      <c r="B13" s="29"/>
      <c r="C13" s="29" t="s">
        <v>28</v>
      </c>
      <c r="D13" s="16" t="s">
        <v>0</v>
      </c>
      <c r="F13" s="29"/>
      <c r="G13" s="29"/>
      <c r="H13" s="29"/>
      <c r="I13" s="52"/>
      <c r="J13" s="32"/>
      <c r="K13" s="63">
        <v>0.8</v>
      </c>
      <c r="L13" s="29"/>
      <c r="M13" s="29"/>
      <c r="N13" s="29"/>
      <c r="O13" s="29"/>
      <c r="P13" s="29"/>
      <c r="Q13" s="29"/>
    </row>
    <row r="14" spans="2:29" ht="15.75" customHeight="1" outlineLevel="1" x14ac:dyDescent="0.45">
      <c r="B14" s="29"/>
      <c r="C14" s="29" t="s">
        <v>27</v>
      </c>
      <c r="D14" s="16" t="s">
        <v>0</v>
      </c>
      <c r="F14" s="29"/>
      <c r="G14" s="29"/>
      <c r="H14" s="29"/>
      <c r="I14" s="52"/>
      <c r="J14" s="32"/>
      <c r="K14" s="64">
        <v>0.3</v>
      </c>
      <c r="L14" s="29"/>
      <c r="M14" s="29"/>
      <c r="N14" s="29"/>
      <c r="O14" s="29"/>
      <c r="P14" s="29"/>
      <c r="Q14" s="29"/>
    </row>
    <row r="15" spans="2:29" ht="15.75" customHeight="1" outlineLevel="1" x14ac:dyDescent="0.45">
      <c r="B15" s="29"/>
      <c r="C15" s="29" t="s">
        <v>44</v>
      </c>
      <c r="D15" s="15" t="s">
        <v>3</v>
      </c>
      <c r="F15" s="29"/>
      <c r="G15" s="29"/>
      <c r="H15" s="29"/>
      <c r="I15" s="52"/>
      <c r="J15" s="32"/>
      <c r="K15" s="65">
        <f>494.8+349.4</f>
        <v>844.2</v>
      </c>
      <c r="L15" s="29"/>
      <c r="M15" s="29"/>
      <c r="N15" s="29"/>
      <c r="O15" s="29"/>
      <c r="P15" s="29"/>
      <c r="Q15" s="29"/>
    </row>
    <row r="16" spans="2:29" ht="15.75" customHeight="1" outlineLevel="1" x14ac:dyDescent="0.45">
      <c r="B16" s="29"/>
      <c r="C16" s="29"/>
      <c r="D16" s="29"/>
      <c r="E16" s="29"/>
      <c r="F16" s="29"/>
      <c r="G16" s="29"/>
      <c r="H16" s="29"/>
      <c r="I16" s="52"/>
      <c r="J16" s="32"/>
      <c r="K16" s="53"/>
      <c r="L16" s="29"/>
      <c r="M16" s="29"/>
      <c r="N16" s="29"/>
      <c r="O16" s="29"/>
      <c r="P16" s="29"/>
      <c r="Q16" s="29"/>
    </row>
    <row r="17" spans="2:20" ht="15.75" customHeight="1" outlineLevel="1" x14ac:dyDescent="0.45">
      <c r="B17" s="29"/>
      <c r="C17" s="28" t="s">
        <v>29</v>
      </c>
      <c r="D17" s="15" t="s">
        <v>3</v>
      </c>
      <c r="E17" s="29"/>
      <c r="F17" s="29"/>
      <c r="G17" s="29"/>
      <c r="H17" s="29"/>
      <c r="I17" s="52"/>
      <c r="J17" s="32"/>
      <c r="K17" s="53"/>
      <c r="L17" s="24">
        <v>574.23751578947372</v>
      </c>
      <c r="M17" s="24"/>
      <c r="N17" s="24"/>
      <c r="O17" s="24"/>
      <c r="P17" s="24"/>
      <c r="Q17" s="24"/>
    </row>
    <row r="18" spans="2:20" ht="15.75" customHeight="1" outlineLevel="1" x14ac:dyDescent="0.45">
      <c r="B18" s="29"/>
      <c r="C18" s="28" t="s">
        <v>30</v>
      </c>
      <c r="D18" s="15" t="s">
        <v>3</v>
      </c>
      <c r="E18" s="29"/>
      <c r="F18" s="29"/>
      <c r="G18" s="29"/>
      <c r="H18" s="29"/>
      <c r="I18" s="52"/>
      <c r="J18" s="32"/>
      <c r="K18" s="53"/>
      <c r="L18" s="24"/>
      <c r="M18" s="24">
        <v>750.33780339962027</v>
      </c>
      <c r="N18" s="24"/>
      <c r="O18" s="24"/>
      <c r="P18" s="24"/>
      <c r="Q18" s="24"/>
    </row>
    <row r="19" spans="2:20" ht="15.75" customHeight="1" outlineLevel="1" x14ac:dyDescent="0.45">
      <c r="B19" s="29"/>
      <c r="C19" s="28" t="s">
        <v>31</v>
      </c>
      <c r="D19" s="15" t="s">
        <v>3</v>
      </c>
      <c r="E19" s="29"/>
      <c r="F19" s="29"/>
      <c r="G19" s="29"/>
      <c r="H19" s="29"/>
      <c r="I19" s="52"/>
      <c r="J19" s="32"/>
      <c r="K19" s="53"/>
      <c r="L19" s="24"/>
      <c r="M19" s="24"/>
      <c r="N19" s="24">
        <v>960.10615452394893</v>
      </c>
      <c r="O19" s="24"/>
      <c r="P19" s="24"/>
      <c r="Q19" s="24"/>
    </row>
    <row r="20" spans="2:20" ht="15.75" customHeight="1" outlineLevel="1" x14ac:dyDescent="0.45">
      <c r="B20" s="29"/>
      <c r="C20" s="28" t="s">
        <v>32</v>
      </c>
      <c r="D20" s="15" t="s">
        <v>3</v>
      </c>
      <c r="E20" s="29"/>
      <c r="F20" s="29"/>
      <c r="G20" s="29"/>
      <c r="H20" s="29"/>
      <c r="I20" s="52"/>
      <c r="J20" s="32"/>
      <c r="K20" s="53"/>
      <c r="L20" s="24"/>
      <c r="M20" s="24"/>
      <c r="N20" s="24"/>
      <c r="O20" s="24">
        <v>1199.1325825773074</v>
      </c>
      <c r="P20" s="24"/>
      <c r="Q20" s="24"/>
    </row>
    <row r="21" spans="2:20" ht="15.75" customHeight="1" outlineLevel="1" x14ac:dyDescent="0.45">
      <c r="B21" s="29"/>
      <c r="C21" s="28" t="s">
        <v>33</v>
      </c>
      <c r="D21" s="15" t="s">
        <v>3</v>
      </c>
      <c r="E21" s="29"/>
      <c r="F21" s="29"/>
      <c r="G21" s="29"/>
      <c r="H21" s="29"/>
      <c r="I21" s="52"/>
      <c r="J21" s="32"/>
      <c r="K21" s="53"/>
      <c r="L21" s="24"/>
      <c r="M21" s="24"/>
      <c r="N21" s="24"/>
      <c r="O21" s="24"/>
      <c r="P21" s="24">
        <v>1461.2869477803583</v>
      </c>
      <c r="Q21" s="24"/>
    </row>
    <row r="22" spans="2:20" ht="15.75" customHeight="1" outlineLevel="1" x14ac:dyDescent="0.45">
      <c r="B22" s="29"/>
      <c r="C22" s="46" t="s">
        <v>34</v>
      </c>
      <c r="D22" s="31" t="s">
        <v>3</v>
      </c>
      <c r="E22" s="54"/>
      <c r="F22" s="54"/>
      <c r="G22" s="54"/>
      <c r="H22" s="54"/>
      <c r="I22" s="55"/>
      <c r="J22" s="33"/>
      <c r="K22" s="56"/>
      <c r="L22" s="44"/>
      <c r="M22" s="44"/>
      <c r="N22" s="44"/>
      <c r="O22" s="44"/>
      <c r="P22" s="44"/>
      <c r="Q22" s="44">
        <v>1688.0562007382118</v>
      </c>
    </row>
    <row r="23" spans="2:20" ht="15.75" customHeight="1" outlineLevel="1" x14ac:dyDescent="0.45">
      <c r="B23" s="29"/>
      <c r="C23" s="27" t="s">
        <v>35</v>
      </c>
      <c r="D23" s="15" t="s">
        <v>3</v>
      </c>
      <c r="E23" s="29"/>
      <c r="F23" s="29"/>
      <c r="G23" s="29"/>
      <c r="H23" s="29"/>
      <c r="I23" s="52"/>
      <c r="J23" s="32"/>
      <c r="K23" s="53"/>
      <c r="L23" s="30">
        <f>SUM(L17:L22)</f>
        <v>574.23751578947372</v>
      </c>
      <c r="M23" s="23">
        <f t="shared" ref="M23:Q23" si="0">SUM(M17:M22)</f>
        <v>750.33780339962027</v>
      </c>
      <c r="N23" s="23">
        <f t="shared" si="0"/>
        <v>960.10615452394893</v>
      </c>
      <c r="O23" s="23">
        <f t="shared" si="0"/>
        <v>1199.1325825773074</v>
      </c>
      <c r="P23" s="23">
        <f t="shared" si="0"/>
        <v>1461.2869477803583</v>
      </c>
      <c r="Q23" s="23">
        <f t="shared" si="0"/>
        <v>1688.0562007382118</v>
      </c>
    </row>
    <row r="24" spans="2:20" ht="15.75" customHeight="1" outlineLevel="1" x14ac:dyDescent="0.45">
      <c r="B24" s="29"/>
      <c r="C24" s="29"/>
      <c r="D24" s="29"/>
      <c r="E24" s="29"/>
      <c r="F24" s="29"/>
      <c r="G24" s="29"/>
      <c r="H24" s="29"/>
      <c r="I24" s="52"/>
      <c r="J24" s="32"/>
      <c r="K24" s="53"/>
      <c r="L24" s="29"/>
      <c r="M24" s="29"/>
      <c r="N24" s="29"/>
      <c r="O24" s="29"/>
      <c r="P24" s="29"/>
      <c r="Q24" s="29"/>
    </row>
    <row r="25" spans="2:20" ht="15.75" customHeight="1" outlineLevel="1" x14ac:dyDescent="0.45">
      <c r="B25" s="29"/>
      <c r="C25" s="28" t="s">
        <v>36</v>
      </c>
      <c r="D25" s="15" t="s">
        <v>3</v>
      </c>
      <c r="E25" s="29"/>
      <c r="F25" s="29"/>
      <c r="G25" s="29"/>
      <c r="H25" s="29"/>
      <c r="I25" s="52"/>
      <c r="J25" s="32"/>
      <c r="K25" s="53"/>
      <c r="L25" s="32">
        <f>-MIN($L17+SUM($K25:K25),IF(L17&lt;&gt;0,$L$17/$K$12/2,$L$17/$K$12))</f>
        <v>-57.423751578947375</v>
      </c>
      <c r="M25" s="32">
        <f>-MIN($L17+SUM($K25:L25),IF(M17&lt;&gt;0,$L$17/$K$12/2,$L$17/$K$12))</f>
        <v>-114.84750315789475</v>
      </c>
      <c r="N25" s="32">
        <f>-MIN($L17+SUM($K25:M25),IF(N17&lt;&gt;0,$L$17/$K$12/2,$L$17/$K$12))</f>
        <v>-114.84750315789475</v>
      </c>
      <c r="O25" s="32">
        <f>-MIN($L17+SUM($K25:N25),IF(O17&lt;&gt;0,$L$17/$K$12/2,$L$17/$K$12))</f>
        <v>-114.84750315789475</v>
      </c>
      <c r="P25" s="32">
        <f>-MIN($L17+SUM($K25:O25),IF(P17&lt;&gt;0,$L$17/$K$12/2,$L$17/$K$12))</f>
        <v>-114.84750315789475</v>
      </c>
      <c r="Q25" s="32">
        <f>-MIN($L17+SUM($K25:P25),IF(Q17&lt;&gt;0,$L$17/$K$12/2,$L$17/$K$12))</f>
        <v>-57.423751578947417</v>
      </c>
    </row>
    <row r="26" spans="2:20" ht="15.75" customHeight="1" outlineLevel="1" x14ac:dyDescent="0.45">
      <c r="B26" s="29"/>
      <c r="C26" s="28" t="s">
        <v>37</v>
      </c>
      <c r="D26" s="15" t="s">
        <v>3</v>
      </c>
      <c r="E26" s="29"/>
      <c r="F26" s="29"/>
      <c r="G26" s="29"/>
      <c r="H26" s="29"/>
      <c r="I26" s="52"/>
      <c r="J26" s="32"/>
      <c r="K26" s="53"/>
      <c r="L26" s="32"/>
      <c r="M26" s="32">
        <f>-MIN($M18+SUM($K26:L26),IF(M18&lt;&gt;0,$M$18/$K$12/2,$M$18/$K$12))</f>
        <v>-75.033780339962021</v>
      </c>
      <c r="N26" s="32">
        <f>-MIN($M18+SUM($K26:M26),IF(N18&lt;&gt;0,$M$18/$K$12/2,$M$18/$K$12))</f>
        <v>-150.06756067992404</v>
      </c>
      <c r="O26" s="32">
        <f>-MIN($M18+SUM($K26:N26),IF(O18&lt;&gt;0,$M$18/$K$12/2,$M$18/$K$12))</f>
        <v>-150.06756067992404</v>
      </c>
      <c r="P26" s="32">
        <f>-MIN($M18+SUM($K26:O26),IF(P18&lt;&gt;0,$M$18/$K$12/2,$M$18/$K$12))</f>
        <v>-150.06756067992404</v>
      </c>
      <c r="Q26" s="32">
        <f>-MIN($M18+SUM($K26:P26),IF(Q18&lt;&gt;0,$M$18/$K$12/2,$M$18/$K$12))</f>
        <v>-150.06756067992404</v>
      </c>
    </row>
    <row r="27" spans="2:20" ht="15.75" customHeight="1" outlineLevel="1" x14ac:dyDescent="0.45">
      <c r="B27" s="29"/>
      <c r="C27" s="28" t="s">
        <v>38</v>
      </c>
      <c r="D27" s="15" t="s">
        <v>3</v>
      </c>
      <c r="E27" s="29"/>
      <c r="F27" s="29"/>
      <c r="G27" s="29"/>
      <c r="H27" s="29"/>
      <c r="I27" s="52"/>
      <c r="J27" s="32"/>
      <c r="K27" s="53"/>
      <c r="L27" s="32"/>
      <c r="M27" s="32"/>
      <c r="N27" s="32">
        <f>-MIN($N19+SUM($K27:M27),IF(N19&lt;&gt;0,$N$19/$K$12/2,$N$19/$K$12))</f>
        <v>-96.010615452394887</v>
      </c>
      <c r="O27" s="32">
        <f>-MIN($N19+SUM($K27:N27),IF(O19&lt;&gt;0,$N$19/$K$12/2,$N$19/$K$12))</f>
        <v>-192.02123090478977</v>
      </c>
      <c r="P27" s="32">
        <f>-MIN($N19+SUM($K27:O27),IF(P19&lt;&gt;0,$N$19/$K$12/2,$N$19/$K$12))</f>
        <v>-192.02123090478977</v>
      </c>
      <c r="Q27" s="32">
        <f>-MIN($N19+SUM($K27:P27),IF(Q19&lt;&gt;0,$N$19/$K$12/2,$N$19/$K$12))</f>
        <v>-192.02123090478977</v>
      </c>
    </row>
    <row r="28" spans="2:20" ht="15.75" customHeight="1" outlineLevel="1" x14ac:dyDescent="0.45">
      <c r="B28" s="29"/>
      <c r="C28" s="28" t="s">
        <v>39</v>
      </c>
      <c r="D28" s="15" t="s">
        <v>3</v>
      </c>
      <c r="E28" s="29"/>
      <c r="F28" s="29"/>
      <c r="G28" s="29"/>
      <c r="H28" s="29"/>
      <c r="I28" s="52"/>
      <c r="J28" s="32"/>
      <c r="K28" s="53"/>
      <c r="L28" s="32"/>
      <c r="M28" s="32"/>
      <c r="N28" s="32"/>
      <c r="O28" s="32">
        <f>-MIN($O20+SUM($K28:N28),IF(O20&lt;&gt;0,$O$20/$K$12/2,$O$20/$K$12))</f>
        <v>-119.91325825773075</v>
      </c>
      <c r="P28" s="32">
        <f>-MIN($O20+SUM($K28:O28),IF(P20&lt;&gt;0,$O$20/$K$12/2,$O$20/$K$12))</f>
        <v>-239.82651651546149</v>
      </c>
      <c r="Q28" s="32">
        <f>-MIN($O20+SUM($K28:P28),IF(Q20&lt;&gt;0,$O$20/$K$12/2,$O$20/$K$12))</f>
        <v>-239.82651651546149</v>
      </c>
      <c r="T28" s="29"/>
    </row>
    <row r="29" spans="2:20" ht="15.75" customHeight="1" outlineLevel="1" x14ac:dyDescent="0.45">
      <c r="B29" s="29"/>
      <c r="C29" s="28" t="s">
        <v>40</v>
      </c>
      <c r="D29" s="15" t="s">
        <v>3</v>
      </c>
      <c r="E29" s="29"/>
      <c r="F29" s="29"/>
      <c r="G29" s="29"/>
      <c r="H29" s="29"/>
      <c r="I29" s="52"/>
      <c r="J29" s="32"/>
      <c r="K29" s="53"/>
      <c r="L29" s="32"/>
      <c r="M29" s="32"/>
      <c r="N29" s="32"/>
      <c r="O29" s="32"/>
      <c r="P29" s="32">
        <f>-MIN($P21+SUM($K29:O29),IF(P21&lt;&gt;0,$P$21/$K$12/2,$P$21/$K$12))</f>
        <v>-146.12869477803582</v>
      </c>
      <c r="Q29" s="32">
        <f>-MIN($P21+SUM($K29:P29),IF(Q21&lt;&gt;0,$P$21/$K$12/2,$P$21/$K$12))</f>
        <v>-292.25738955607164</v>
      </c>
      <c r="T29" s="29"/>
    </row>
    <row r="30" spans="2:20" ht="15.75" customHeight="1" outlineLevel="1" x14ac:dyDescent="0.45">
      <c r="B30" s="29"/>
      <c r="C30" s="46" t="s">
        <v>41</v>
      </c>
      <c r="D30" s="31" t="s">
        <v>3</v>
      </c>
      <c r="E30" s="54"/>
      <c r="F30" s="54"/>
      <c r="G30" s="54"/>
      <c r="H30" s="54"/>
      <c r="I30" s="55"/>
      <c r="J30" s="33"/>
      <c r="K30" s="56"/>
      <c r="L30" s="33"/>
      <c r="M30" s="33"/>
      <c r="N30" s="33"/>
      <c r="O30" s="33"/>
      <c r="P30" s="33"/>
      <c r="Q30" s="33">
        <f>-MIN($Q22+SUM($K30:P30),IF(Q22&lt;&gt;0,$Q$22/$K$12/2,$Q$22/$K$12))</f>
        <v>-168.80562007382119</v>
      </c>
      <c r="T30" s="29"/>
    </row>
    <row r="31" spans="2:20" ht="15.75" customHeight="1" outlineLevel="1" x14ac:dyDescent="0.45">
      <c r="B31" s="29"/>
      <c r="C31" s="27" t="s">
        <v>42</v>
      </c>
      <c r="D31" s="15" t="s">
        <v>3</v>
      </c>
      <c r="E31" s="29"/>
      <c r="F31" s="29"/>
      <c r="G31" s="29"/>
      <c r="H31" s="29"/>
      <c r="I31" s="52"/>
      <c r="J31" s="32"/>
      <c r="K31" s="53"/>
      <c r="L31" s="30">
        <f>SUM(L25:L30)</f>
        <v>-57.423751578947375</v>
      </c>
      <c r="M31" s="23">
        <f t="shared" ref="M31:Q31" si="1">SUM(M25:M30)</f>
        <v>-189.88128349785677</v>
      </c>
      <c r="N31" s="23">
        <f t="shared" si="1"/>
        <v>-360.92567929021368</v>
      </c>
      <c r="O31" s="23">
        <f t="shared" si="1"/>
        <v>-576.84955300033937</v>
      </c>
      <c r="P31" s="23">
        <f t="shared" si="1"/>
        <v>-842.89150603610597</v>
      </c>
      <c r="Q31" s="23">
        <f t="shared" si="1"/>
        <v>-1100.4020693090156</v>
      </c>
      <c r="T31" s="29"/>
    </row>
    <row r="32" spans="2:20" ht="15.75" customHeight="1" outlineLevel="1" x14ac:dyDescent="0.45">
      <c r="B32" s="29"/>
      <c r="F32" s="29"/>
      <c r="G32" s="29"/>
      <c r="H32" s="29"/>
      <c r="I32" s="52"/>
      <c r="J32" s="32"/>
      <c r="K32" s="53"/>
      <c r="L32" s="29"/>
      <c r="M32" s="29"/>
      <c r="N32" s="29"/>
      <c r="O32" s="29"/>
      <c r="P32" s="29"/>
      <c r="Q32" s="29"/>
      <c r="T32" s="29"/>
    </row>
    <row r="33" spans="3:32" ht="15.75" customHeight="1" outlineLevel="1" x14ac:dyDescent="0.45">
      <c r="C33" s="27" t="s">
        <v>15</v>
      </c>
      <c r="D33" s="15" t="s">
        <v>3</v>
      </c>
      <c r="I33" s="36"/>
      <c r="K33" s="43"/>
      <c r="L33" s="67">
        <v>-101.61773146267456</v>
      </c>
      <c r="M33" s="67">
        <v>363.36534015643156</v>
      </c>
      <c r="N33" s="67">
        <v>717.12283340970544</v>
      </c>
      <c r="O33" s="67">
        <v>1162.225956201411</v>
      </c>
      <c r="P33" s="67">
        <v>1414.4312982452416</v>
      </c>
      <c r="Q33" s="67">
        <v>1520.2155183179461</v>
      </c>
    </row>
    <row r="34" spans="3:32" ht="15.75" customHeight="1" outlineLevel="1" x14ac:dyDescent="0.45">
      <c r="C34" s="28" t="s">
        <v>10</v>
      </c>
      <c r="D34" s="15" t="s">
        <v>3</v>
      </c>
      <c r="I34" s="36"/>
      <c r="K34" s="43"/>
      <c r="L34" s="24">
        <v>3.9416419999999999</v>
      </c>
      <c r="M34" s="24">
        <v>3.9416419999999999</v>
      </c>
      <c r="N34" s="24">
        <v>3.9416419999999999</v>
      </c>
      <c r="O34" s="24">
        <v>3.9416419999999999</v>
      </c>
      <c r="P34" s="24">
        <v>3.9416419999999999</v>
      </c>
      <c r="Q34" s="24">
        <v>3.9416419999999999</v>
      </c>
    </row>
    <row r="35" spans="3:32" ht="15.75" customHeight="1" outlineLevel="1" x14ac:dyDescent="0.45">
      <c r="C35" s="28" t="s">
        <v>9</v>
      </c>
      <c r="D35" s="15" t="s">
        <v>3</v>
      </c>
      <c r="I35" s="36"/>
      <c r="K35" s="43"/>
      <c r="L35" s="24">
        <v>203.27019607125007</v>
      </c>
      <c r="M35" s="24">
        <v>203.27019607125007</v>
      </c>
      <c r="N35" s="24">
        <v>203.27019607125007</v>
      </c>
      <c r="O35" s="24">
        <v>203.27019607125007</v>
      </c>
      <c r="P35" s="24">
        <v>203.27019607125007</v>
      </c>
      <c r="Q35" s="24">
        <v>203.27019607125007</v>
      </c>
      <c r="AF35" s="29"/>
    </row>
    <row r="36" spans="3:32" ht="15.75" customHeight="1" outlineLevel="1" x14ac:dyDescent="0.45">
      <c r="C36" s="28" t="s">
        <v>2</v>
      </c>
      <c r="D36" s="15" t="s">
        <v>3</v>
      </c>
      <c r="I36" s="36"/>
      <c r="K36" s="43"/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T36" s="29"/>
      <c r="AF36" s="29"/>
    </row>
    <row r="37" spans="3:32" ht="15.75" customHeight="1" outlineLevel="1" x14ac:dyDescent="0.45">
      <c r="C37" s="28" t="s">
        <v>22</v>
      </c>
      <c r="D37" s="15" t="s">
        <v>3</v>
      </c>
      <c r="I37" s="36"/>
      <c r="K37" s="43"/>
      <c r="L37" s="20">
        <f>L23</f>
        <v>574.23751578947372</v>
      </c>
      <c r="M37" s="20">
        <f t="shared" ref="M37:Q37" si="2">M23</f>
        <v>750.33780339962027</v>
      </c>
      <c r="N37" s="20">
        <f t="shared" si="2"/>
        <v>960.10615452394893</v>
      </c>
      <c r="O37" s="20">
        <f t="shared" si="2"/>
        <v>1199.1325825773074</v>
      </c>
      <c r="P37" s="20">
        <f t="shared" si="2"/>
        <v>1461.2869477803583</v>
      </c>
      <c r="Q37" s="20">
        <f t="shared" si="2"/>
        <v>1688.0562007382118</v>
      </c>
      <c r="T37" s="29"/>
      <c r="AF37" s="29"/>
    </row>
    <row r="38" spans="3:32" ht="15.75" customHeight="1" outlineLevel="1" x14ac:dyDescent="0.45">
      <c r="C38" s="28" t="s">
        <v>23</v>
      </c>
      <c r="D38" s="15" t="s">
        <v>3</v>
      </c>
      <c r="I38" s="36"/>
      <c r="K38" s="43"/>
      <c r="L38" s="20">
        <f>L31</f>
        <v>-57.423751578947375</v>
      </c>
      <c r="M38" s="20">
        <f t="shared" ref="M38:Q38" si="3">M31</f>
        <v>-189.88128349785677</v>
      </c>
      <c r="N38" s="20">
        <f t="shared" si="3"/>
        <v>-360.92567929021368</v>
      </c>
      <c r="O38" s="20">
        <f t="shared" si="3"/>
        <v>-576.84955300033937</v>
      </c>
      <c r="P38" s="20">
        <f t="shared" si="3"/>
        <v>-842.89150603610597</v>
      </c>
      <c r="Q38" s="20">
        <f t="shared" si="3"/>
        <v>-1100.4020693090156</v>
      </c>
      <c r="T38" s="29"/>
      <c r="AF38" s="29"/>
    </row>
    <row r="39" spans="3:32" ht="15.75" customHeight="1" outlineLevel="1" x14ac:dyDescent="0.45">
      <c r="C39" s="28" t="s">
        <v>24</v>
      </c>
      <c r="D39" s="15" t="s">
        <v>3</v>
      </c>
      <c r="I39" s="36"/>
      <c r="K39" s="43"/>
      <c r="L39" s="24">
        <v>1898.7499999999998</v>
      </c>
      <c r="M39" s="24">
        <v>1677.4490600341423</v>
      </c>
      <c r="N39" s="24">
        <v>1686.4599675874263</v>
      </c>
      <c r="O39" s="24">
        <v>1585.6079088662609</v>
      </c>
      <c r="P39" s="24">
        <v>1527.2247221525549</v>
      </c>
      <c r="Q39" s="24">
        <v>1456.8756903016249</v>
      </c>
      <c r="T39" s="29"/>
      <c r="AF39" s="29"/>
    </row>
    <row r="40" spans="3:32" ht="15.75" customHeight="1" outlineLevel="1" x14ac:dyDescent="0.45">
      <c r="C40" s="28" t="s">
        <v>25</v>
      </c>
      <c r="D40" s="31" t="s">
        <v>3</v>
      </c>
      <c r="I40" s="36"/>
      <c r="K40" s="43"/>
      <c r="L40" s="24">
        <v>-653.93801720846875</v>
      </c>
      <c r="M40" s="24">
        <v>-781.82776602740466</v>
      </c>
      <c r="N40" s="24">
        <v>-896.92533991716141</v>
      </c>
      <c r="O40" s="24">
        <v>-1023.56912933032</v>
      </c>
      <c r="P40" s="24">
        <v>-1081.3531774195453</v>
      </c>
      <c r="Q40" s="24">
        <v>-1102.2835088933671</v>
      </c>
      <c r="T40" s="29"/>
      <c r="AF40" s="29"/>
    </row>
    <row r="41" spans="3:32" ht="15.75" customHeight="1" outlineLevel="1" x14ac:dyDescent="0.45">
      <c r="C41" s="13" t="s">
        <v>26</v>
      </c>
      <c r="D41" s="15" t="s">
        <v>3</v>
      </c>
      <c r="E41" s="19"/>
      <c r="F41" s="19"/>
      <c r="G41" s="19"/>
      <c r="H41" s="19"/>
      <c r="I41" s="35"/>
      <c r="J41" s="19"/>
      <c r="K41" s="50"/>
      <c r="L41" s="23">
        <f>SUM(L33:L40)</f>
        <v>1867.219853610633</v>
      </c>
      <c r="M41" s="23">
        <f t="shared" ref="M41:Q41" si="4">SUM(M33:M40)</f>
        <v>2026.654992136183</v>
      </c>
      <c r="N41" s="23">
        <f t="shared" si="4"/>
        <v>2313.0497743849555</v>
      </c>
      <c r="O41" s="23">
        <f t="shared" si="4"/>
        <v>2553.7596033855698</v>
      </c>
      <c r="P41" s="23">
        <f t="shared" si="4"/>
        <v>2685.9101227937535</v>
      </c>
      <c r="Q41" s="23">
        <f t="shared" si="4"/>
        <v>2669.6736692266504</v>
      </c>
      <c r="T41" s="29"/>
      <c r="AF41" s="29"/>
    </row>
    <row r="42" spans="3:32" ht="15.75" customHeight="1" outlineLevel="1" x14ac:dyDescent="0.45">
      <c r="C42" s="9"/>
      <c r="I42" s="36"/>
      <c r="K42" s="43"/>
      <c r="L42" s="20"/>
      <c r="M42" s="20"/>
      <c r="N42" s="20"/>
      <c r="O42" s="20"/>
      <c r="P42" s="20"/>
      <c r="T42" s="29"/>
      <c r="AF42" s="29"/>
    </row>
    <row r="43" spans="3:32" ht="15.75" customHeight="1" outlineLevel="1" x14ac:dyDescent="0.45">
      <c r="C43" s="29" t="s">
        <v>16</v>
      </c>
      <c r="D43" s="15" t="s">
        <v>3</v>
      </c>
      <c r="I43" s="36"/>
      <c r="K43" s="58"/>
      <c r="L43" s="20">
        <f>K46</f>
        <v>3957.1</v>
      </c>
      <c r="M43" s="20">
        <f t="shared" ref="M43:Q43" si="5">L46</f>
        <v>3183.6594894363247</v>
      </c>
      <c r="N43" s="20">
        <f t="shared" si="5"/>
        <v>2410.2189788726496</v>
      </c>
      <c r="O43" s="20">
        <f t="shared" si="5"/>
        <v>1636.7784683089744</v>
      </c>
      <c r="P43" s="20">
        <f t="shared" si="5"/>
        <v>863.33795774529915</v>
      </c>
      <c r="Q43" s="20">
        <f t="shared" si="5"/>
        <v>89.897447181623875</v>
      </c>
      <c r="T43" s="29"/>
      <c r="AF43" s="29"/>
    </row>
    <row r="44" spans="3:32" ht="15.75" customHeight="1" outlineLevel="1" x14ac:dyDescent="0.45">
      <c r="C44" s="28" t="s">
        <v>17</v>
      </c>
      <c r="D44" s="15" t="s">
        <v>3</v>
      </c>
      <c r="I44" s="36"/>
      <c r="K44" s="43"/>
      <c r="L44" s="20">
        <f>MAX(0,-L41)</f>
        <v>0</v>
      </c>
      <c r="M44" s="20">
        <f t="shared" ref="M44:Q44" si="6">MAX(0,-M41)</f>
        <v>0</v>
      </c>
      <c r="N44" s="20">
        <f t="shared" si="6"/>
        <v>0</v>
      </c>
      <c r="O44" s="20">
        <f t="shared" si="6"/>
        <v>0</v>
      </c>
      <c r="P44" s="20">
        <f t="shared" si="6"/>
        <v>0</v>
      </c>
      <c r="Q44" s="20">
        <f t="shared" si="6"/>
        <v>0</v>
      </c>
      <c r="T44" s="29"/>
      <c r="AF44" s="29"/>
    </row>
    <row r="45" spans="3:32" ht="15.75" customHeight="1" outlineLevel="1" x14ac:dyDescent="0.45">
      <c r="C45" s="46" t="s">
        <v>18</v>
      </c>
      <c r="D45" s="31" t="s">
        <v>3</v>
      </c>
      <c r="E45" s="21"/>
      <c r="F45" s="21"/>
      <c r="G45" s="21"/>
      <c r="H45" s="21"/>
      <c r="I45" s="45"/>
      <c r="J45" s="21"/>
      <c r="K45" s="51"/>
      <c r="L45" s="26">
        <f>-MIN(L43+L44,MAX(L41,0)*$K$13,$K$10)</f>
        <v>-773.44051056367528</v>
      </c>
      <c r="M45" s="26">
        <f t="shared" ref="M45:Q45" si="7">-MIN(M43+M44,MAX(M41,0)*$K$13,$K$10)</f>
        <v>-773.44051056367528</v>
      </c>
      <c r="N45" s="26">
        <f t="shared" si="7"/>
        <v>-773.44051056367528</v>
      </c>
      <c r="O45" s="26">
        <f t="shared" si="7"/>
        <v>-773.44051056367528</v>
      </c>
      <c r="P45" s="26">
        <f t="shared" si="7"/>
        <v>-773.44051056367528</v>
      </c>
      <c r="Q45" s="26">
        <f t="shared" si="7"/>
        <v>-89.897447181623875</v>
      </c>
      <c r="T45" s="29"/>
      <c r="AF45" s="29"/>
    </row>
    <row r="46" spans="3:32" ht="15.75" customHeight="1" outlineLevel="1" x14ac:dyDescent="0.45">
      <c r="C46" s="2" t="s">
        <v>19</v>
      </c>
      <c r="D46" s="15" t="s">
        <v>3</v>
      </c>
      <c r="I46" s="36"/>
      <c r="K46" s="59">
        <f>2390+1360+151.5+55.6</f>
        <v>3957.1</v>
      </c>
      <c r="L46" s="25">
        <f>SUM(L43:L45)</f>
        <v>3183.6594894363247</v>
      </c>
      <c r="M46" s="25">
        <f t="shared" ref="M46:Q46" si="8">SUM(M43:M45)</f>
        <v>2410.2189788726496</v>
      </c>
      <c r="N46" s="25">
        <f t="shared" si="8"/>
        <v>1636.7784683089744</v>
      </c>
      <c r="O46" s="25">
        <f t="shared" si="8"/>
        <v>863.33795774529915</v>
      </c>
      <c r="P46" s="25">
        <f t="shared" si="8"/>
        <v>89.897447181623875</v>
      </c>
      <c r="Q46" s="25">
        <f t="shared" si="8"/>
        <v>0</v>
      </c>
      <c r="T46" s="29"/>
      <c r="AF46" s="29"/>
    </row>
    <row r="47" spans="3:32" ht="15.75" customHeight="1" outlineLevel="1" x14ac:dyDescent="0.45">
      <c r="C47" s="28"/>
      <c r="I47" s="36"/>
      <c r="K47" s="43"/>
      <c r="L47" s="20"/>
      <c r="M47" s="20"/>
      <c r="N47" s="20"/>
      <c r="O47" s="20"/>
      <c r="P47" s="20"/>
      <c r="T47" s="29"/>
      <c r="AF47" s="29"/>
    </row>
    <row r="48" spans="3:32" ht="15.75" customHeight="1" outlineLevel="1" x14ac:dyDescent="0.45">
      <c r="C48" s="29" t="s">
        <v>20</v>
      </c>
      <c r="D48" s="15" t="s">
        <v>3</v>
      </c>
      <c r="I48" s="36"/>
      <c r="K48" s="43"/>
      <c r="L48" s="20">
        <f>L41+L45</f>
        <v>1093.7793430469578</v>
      </c>
      <c r="M48" s="20">
        <f t="shared" ref="M48:Q48" si="9">M41+M45</f>
        <v>1253.2144815725078</v>
      </c>
      <c r="N48" s="20">
        <f t="shared" si="9"/>
        <v>1539.6092638212804</v>
      </c>
      <c r="O48" s="20">
        <f t="shared" si="9"/>
        <v>1780.3190928218946</v>
      </c>
      <c r="P48" s="20">
        <f t="shared" si="9"/>
        <v>1912.4696122300784</v>
      </c>
      <c r="Q48" s="20">
        <f t="shared" si="9"/>
        <v>2579.7762220450268</v>
      </c>
      <c r="T48" s="29"/>
      <c r="AF48" s="29"/>
    </row>
    <row r="49" spans="3:32" ht="15.75" customHeight="1" outlineLevel="1" x14ac:dyDescent="0.45">
      <c r="C49" s="29"/>
      <c r="I49" s="36"/>
      <c r="K49" s="43"/>
      <c r="L49" s="20"/>
      <c r="M49" s="20"/>
      <c r="N49" s="20"/>
      <c r="O49" s="20"/>
      <c r="P49" s="20"/>
      <c r="T49" s="29"/>
      <c r="AF49" s="29"/>
    </row>
    <row r="50" spans="3:32" ht="15.75" customHeight="1" outlineLevel="1" x14ac:dyDescent="0.45">
      <c r="C50" s="29" t="s">
        <v>21</v>
      </c>
      <c r="D50" s="15" t="s">
        <v>3</v>
      </c>
      <c r="I50" s="36"/>
      <c r="K50" s="43"/>
      <c r="L50" s="20">
        <f t="shared" ref="L50:Q50" si="10">-MAX(L48,0)*Tax_Rate</f>
        <v>-273.44483576173945</v>
      </c>
      <c r="M50" s="20">
        <f t="shared" si="10"/>
        <v>-313.30362039312695</v>
      </c>
      <c r="N50" s="20">
        <f t="shared" si="10"/>
        <v>-384.90231595532009</v>
      </c>
      <c r="O50" s="20">
        <f t="shared" si="10"/>
        <v>-445.07977320547366</v>
      </c>
      <c r="P50" s="20">
        <f t="shared" si="10"/>
        <v>-478.1174030575196</v>
      </c>
      <c r="Q50" s="20">
        <f t="shared" si="10"/>
        <v>-644.94405551125669</v>
      </c>
      <c r="T50" s="29"/>
      <c r="AF50" s="29"/>
    </row>
    <row r="51" spans="3:32" ht="15.75" customHeight="1" outlineLevel="1" x14ac:dyDescent="0.45">
      <c r="C51" s="29" t="s">
        <v>45</v>
      </c>
      <c r="D51" s="15" t="s">
        <v>3</v>
      </c>
      <c r="I51" s="36"/>
      <c r="K51" s="43"/>
      <c r="L51" s="20">
        <f>MIN(-L50,$K$15-SUM($K51:K51))</f>
        <v>273.44483576173945</v>
      </c>
      <c r="M51" s="20">
        <f>MIN(-M50,$K$15-SUM($K51:L51))</f>
        <v>313.30362039312695</v>
      </c>
      <c r="N51" s="20">
        <f>MIN(-N50,$K$15-SUM($K51:M51))</f>
        <v>257.45154384513364</v>
      </c>
      <c r="O51" s="20">
        <f>MIN(-O50,$K$15-SUM($K51:N51))</f>
        <v>0</v>
      </c>
      <c r="P51" s="20">
        <f>MIN(-P50,$K$15-SUM($K51:O51))</f>
        <v>0</v>
      </c>
      <c r="Q51" s="20">
        <f>MIN(-Q50,$K$15-SUM($K51:P51))</f>
        <v>0</v>
      </c>
      <c r="T51" s="29"/>
      <c r="AF51" s="29"/>
    </row>
    <row r="52" spans="3:32" ht="15.75" customHeight="1" x14ac:dyDescent="0.45">
      <c r="C52" s="2"/>
      <c r="L52" s="20"/>
      <c r="M52" s="20"/>
      <c r="N52" s="20"/>
      <c r="O52" s="20"/>
      <c r="P52" s="20"/>
      <c r="T52" s="66"/>
      <c r="AF52" s="29"/>
    </row>
  </sheetData>
  <pageMargins left="0.7" right="0.7" top="0.75" bottom="0.75" header="0.3" footer="0.3"/>
  <pageSetup scale="38" orientation="portrait" horizontalDpi="1200" verticalDpi="1200" r:id="rId1"/>
  <ignoredErrors>
    <ignoredError sqref="L23:Q23 L25:Q25 M26:Q26 L27:Q31 L37:Q38 L41:Q41 L51:Q51" emptyCellReferenc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TWTR</vt:lpstr>
      <vt:lpstr>TWTR!Print_Area</vt:lpstr>
      <vt:lpstr>Tax_Rate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Brian DeChesare</cp:lastModifiedBy>
  <cp:lastPrinted>2024-03-31T15:51:27Z</cp:lastPrinted>
  <dcterms:created xsi:type="dcterms:W3CDTF">2016-10-28T03:10:17Z</dcterms:created>
  <dcterms:modified xsi:type="dcterms:W3CDTF">2026-05-18T18:33:52Z</dcterms:modified>
</cp:coreProperties>
</file>