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bdech\BIWS Dropbox\Brian DeChesare\BIWS-All-Courses\100-Bonus-Case-Studies\Oil-Gas-Modeling\Oil-Gas-Modeling-101\"/>
    </mc:Choice>
  </mc:AlternateContent>
  <xr:revisionPtr revIDLastSave="0" documentId="13_ncr:1_{5D10CBC3-2E68-457C-8375-AA87F050AC06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NAV" sheetId="2" r:id="rId1"/>
    <sheet name="DCF" sheetId="3" r:id="rId2"/>
  </sheets>
  <definedNames>
    <definedName name="Bbl_to_Mcfe">NAV!$G$18</definedName>
    <definedName name="CIQWBGuid" hidden="1">"fedf60f8-2cd9-49ba-9fee-91fc372c3a0f"</definedName>
    <definedName name="Company_Name">NAV!$G$7</definedName>
    <definedName name="DC_Cost_per_Well">NAV!$N$90</definedName>
    <definedName name="Discount_Rate">NAV!$G$17</definedName>
    <definedName name="EUR">NAV!$N$80</definedName>
    <definedName name="GA_Pct_Rev">NAV!$G$27</definedName>
    <definedName name="Gas_Pct">NAV!$G$23</definedName>
    <definedName name="Hist_Year">NAV!$G$13</definedName>
    <definedName name="IP_Rate">NAV!$N$89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"08/30/2015 13:55:30"</definedName>
    <definedName name="IQ_QTD" hidden="1">750000</definedName>
    <definedName name="IQ_TODAY" hidden="1">0</definedName>
    <definedName name="IQ_YTDMONTH" hidden="1">130000</definedName>
    <definedName name="Net_PPE">NAV!$H$87</definedName>
    <definedName name="New_Net_Wells">NAV!$N$83</definedName>
    <definedName name="NGL_Pct">NAV!$G$24</definedName>
    <definedName name="Oil_Pct">NAV!$G$25</definedName>
    <definedName name="PD_Decline_Rate">NAV!$H$81</definedName>
    <definedName name="_xlnm.Print_Area" localSheetId="1">DCF!$A$1:$AW$67</definedName>
    <definedName name="_xlnm.Print_Area" localSheetId="0">NAV!$A$1:$BA$292</definedName>
    <definedName name="Scenario">NAV!$G$20</definedName>
    <definedName name="Share_Price">NAV!$G$10</definedName>
    <definedName name="Tax_Rate">NAV!$G$15</definedName>
    <definedName name="Total_New_Wells">NAV!$N$81</definedName>
    <definedName name="Units">NAV!$G$14</definedName>
  </definedNames>
  <calcPr calcId="191029" calcMode="autoNoTable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2" l="1"/>
  <c r="K69" i="2"/>
  <c r="K70" i="2" s="1"/>
  <c r="J69" i="2"/>
  <c r="J70" i="2" s="1"/>
  <c r="I69" i="2"/>
  <c r="I70" i="2" s="1"/>
  <c r="I67" i="2"/>
  <c r="J67" i="2"/>
  <c r="K67" i="2"/>
  <c r="M76" i="2" l="1"/>
  <c r="G76" i="2"/>
  <c r="B3" i="3"/>
  <c r="D97" i="2"/>
  <c r="V186" i="2"/>
  <c r="V185" i="2"/>
  <c r="V184" i="2"/>
  <c r="V183" i="2"/>
  <c r="V182" i="2"/>
  <c r="V181" i="2"/>
  <c r="V180" i="2"/>
  <c r="V179" i="2"/>
  <c r="V178" i="2"/>
  <c r="V177" i="2"/>
  <c r="V176" i="2"/>
  <c r="V175" i="2"/>
  <c r="V174" i="2"/>
  <c r="V173" i="2"/>
  <c r="V172" i="2"/>
  <c r="V171" i="2"/>
  <c r="V170" i="2"/>
  <c r="V169" i="2"/>
  <c r="V168" i="2"/>
  <c r="V167" i="2"/>
  <c r="V166" i="2"/>
  <c r="V165" i="2"/>
  <c r="V164" i="2"/>
  <c r="V163" i="2"/>
  <c r="V162" i="2"/>
  <c r="V161" i="2"/>
  <c r="V160" i="2"/>
  <c r="V159" i="2"/>
  <c r="V158" i="2"/>
  <c r="V157" i="2"/>
  <c r="V156" i="2"/>
  <c r="V155" i="2"/>
  <c r="V154" i="2"/>
  <c r="V153" i="2"/>
  <c r="T186" i="2"/>
  <c r="T185" i="2"/>
  <c r="T184" i="2"/>
  <c r="T183" i="2"/>
  <c r="T182" i="2"/>
  <c r="T181" i="2"/>
  <c r="T180" i="2"/>
  <c r="T179" i="2"/>
  <c r="T178" i="2"/>
  <c r="T177" i="2"/>
  <c r="T176" i="2"/>
  <c r="T175" i="2"/>
  <c r="T174" i="2"/>
  <c r="T173" i="2"/>
  <c r="T172" i="2"/>
  <c r="T171" i="2"/>
  <c r="T170" i="2"/>
  <c r="T169" i="2"/>
  <c r="T168" i="2"/>
  <c r="T167" i="2"/>
  <c r="T166" i="2"/>
  <c r="T165" i="2"/>
  <c r="T164" i="2"/>
  <c r="T163" i="2"/>
  <c r="T162" i="2"/>
  <c r="T161" i="2"/>
  <c r="T160" i="2"/>
  <c r="T159" i="2"/>
  <c r="T158" i="2"/>
  <c r="T157" i="2"/>
  <c r="T156" i="2"/>
  <c r="T155" i="2"/>
  <c r="T154" i="2"/>
  <c r="T153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V152" i="2"/>
  <c r="V151" i="2"/>
  <c r="V150" i="2"/>
  <c r="V149" i="2"/>
  <c r="V148" i="2"/>
  <c r="V147" i="2"/>
  <c r="T152" i="2"/>
  <c r="T151" i="2"/>
  <c r="T150" i="2"/>
  <c r="T149" i="2"/>
  <c r="T148" i="2"/>
  <c r="T147" i="2"/>
  <c r="R152" i="2"/>
  <c r="R151" i="2"/>
  <c r="R150" i="2"/>
  <c r="R149" i="2"/>
  <c r="R148" i="2"/>
  <c r="R147" i="2"/>
  <c r="M38" i="2"/>
  <c r="M37" i="2"/>
  <c r="M36" i="2"/>
  <c r="M35" i="2"/>
  <c r="M34" i="2"/>
  <c r="M33" i="2"/>
  <c r="M28" i="2"/>
  <c r="M27" i="2"/>
  <c r="M26" i="2"/>
  <c r="M25" i="2"/>
  <c r="M24" i="2"/>
  <c r="M23" i="2"/>
  <c r="M21" i="2"/>
  <c r="M20" i="2"/>
  <c r="M19" i="2"/>
  <c r="M18" i="2"/>
  <c r="M17" i="2"/>
  <c r="M16" i="2"/>
  <c r="H82" i="2"/>
  <c r="N81" i="2"/>
  <c r="J84" i="2" a="1"/>
  <c r="J84" i="2" s="1"/>
  <c r="K44" i="2"/>
  <c r="J44" i="2"/>
  <c r="K43" i="2"/>
  <c r="J43" i="2"/>
  <c r="K42" i="2"/>
  <c r="J42" i="2"/>
  <c r="I44" i="2"/>
  <c r="I43" i="2"/>
  <c r="I42" i="2"/>
  <c r="N28" i="2"/>
  <c r="K188" i="2" s="1"/>
  <c r="N27" i="2"/>
  <c r="K151" i="2" s="1"/>
  <c r="N26" i="2"/>
  <c r="K150" i="2" s="1"/>
  <c r="N25" i="2"/>
  <c r="K149" i="2" s="1"/>
  <c r="N24" i="2"/>
  <c r="K148" i="2" s="1"/>
  <c r="N23" i="2"/>
  <c r="K147" i="2" s="1"/>
  <c r="N21" i="2"/>
  <c r="J176" i="2" s="1"/>
  <c r="N20" i="2"/>
  <c r="J151" i="2" s="1"/>
  <c r="N19" i="2"/>
  <c r="J150" i="2" s="1"/>
  <c r="N18" i="2"/>
  <c r="J149" i="2" s="1"/>
  <c r="N17" i="2"/>
  <c r="J148" i="2" s="1"/>
  <c r="N16" i="2"/>
  <c r="J147" i="2" s="1"/>
  <c r="N14" i="2"/>
  <c r="I181" i="2" s="1"/>
  <c r="N13" i="2"/>
  <c r="I151" i="2" s="1"/>
  <c r="N12" i="2"/>
  <c r="I150" i="2" s="1"/>
  <c r="N11" i="2"/>
  <c r="I149" i="2" s="1"/>
  <c r="N10" i="2"/>
  <c r="I148" i="2" s="1"/>
  <c r="N9" i="2"/>
  <c r="I147" i="2" s="1"/>
  <c r="N89" i="2"/>
  <c r="N47" i="2"/>
  <c r="N46" i="2" s="1"/>
  <c r="N49" i="2"/>
  <c r="N50" i="2" s="1"/>
  <c r="O52" i="2"/>
  <c r="N55" i="2"/>
  <c r="N56" i="2" s="1"/>
  <c r="N57" i="2" s="1"/>
  <c r="N58" i="2" s="1"/>
  <c r="O60" i="2"/>
  <c r="N63" i="2"/>
  <c r="N62" i="2" s="1"/>
  <c r="N65" i="2"/>
  <c r="N66" i="2" s="1"/>
  <c r="O68" i="2"/>
  <c r="N71" i="2"/>
  <c r="N72" i="2" s="1"/>
  <c r="N73" i="2" s="1"/>
  <c r="N74" i="2" s="1"/>
  <c r="L30" i="3"/>
  <c r="M30" i="3" s="1"/>
  <c r="N30" i="3" s="1"/>
  <c r="O30" i="3" s="1"/>
  <c r="P30" i="3" s="1"/>
  <c r="Q30" i="3" s="1"/>
  <c r="R30" i="3" s="1"/>
  <c r="S30" i="3" s="1"/>
  <c r="T30" i="3" s="1"/>
  <c r="U30" i="3" s="1"/>
  <c r="V30" i="3" s="1"/>
  <c r="W30" i="3" s="1"/>
  <c r="X30" i="3" s="1"/>
  <c r="Y30" i="3" s="1"/>
  <c r="Z30" i="3" s="1"/>
  <c r="AA30" i="3" s="1"/>
  <c r="AB30" i="3" s="1"/>
  <c r="AC30" i="3" s="1"/>
  <c r="AD30" i="3" s="1"/>
  <c r="AE30" i="3" s="1"/>
  <c r="AF30" i="3" s="1"/>
  <c r="AG30" i="3" s="1"/>
  <c r="AH30" i="3" s="1"/>
  <c r="AI30" i="3" s="1"/>
  <c r="AJ30" i="3" s="1"/>
  <c r="AK30" i="3" s="1"/>
  <c r="AL30" i="3" s="1"/>
  <c r="AM30" i="3" s="1"/>
  <c r="AN30" i="3" s="1"/>
  <c r="AO30" i="3" s="1"/>
  <c r="AP30" i="3" s="1"/>
  <c r="AQ30" i="3" s="1"/>
  <c r="AR30" i="3" s="1"/>
  <c r="AS30" i="3" s="1"/>
  <c r="G8" i="3"/>
  <c r="H8" i="3" s="1"/>
  <c r="K155" i="2" l="1"/>
  <c r="I164" i="2"/>
  <c r="I188" i="2"/>
  <c r="I165" i="2"/>
  <c r="I168" i="2"/>
  <c r="K157" i="2"/>
  <c r="I169" i="2"/>
  <c r="K168" i="2"/>
  <c r="I184" i="2"/>
  <c r="I155" i="2"/>
  <c r="I186" i="2"/>
  <c r="I161" i="2"/>
  <c r="I162" i="2"/>
  <c r="I163" i="2"/>
  <c r="J155" i="2"/>
  <c r="I166" i="2"/>
  <c r="I173" i="2"/>
  <c r="I174" i="2"/>
  <c r="J177" i="2"/>
  <c r="I170" i="2"/>
  <c r="J166" i="2"/>
  <c r="K166" i="2"/>
  <c r="I172" i="2"/>
  <c r="I175" i="2"/>
  <c r="K177" i="2"/>
  <c r="I153" i="2"/>
  <c r="I183" i="2"/>
  <c r="I154" i="2"/>
  <c r="I185" i="2"/>
  <c r="I160" i="2"/>
  <c r="I171" i="2"/>
  <c r="K167" i="2"/>
  <c r="I176" i="2"/>
  <c r="K178" i="2"/>
  <c r="I152" i="2"/>
  <c r="I182" i="2"/>
  <c r="I167" i="2"/>
  <c r="K156" i="2"/>
  <c r="K158" i="2"/>
  <c r="I177" i="2"/>
  <c r="K179" i="2"/>
  <c r="J158" i="2"/>
  <c r="K169" i="2"/>
  <c r="J181" i="2"/>
  <c r="K181" i="2"/>
  <c r="J160" i="2"/>
  <c r="K160" i="2"/>
  <c r="J172" i="2"/>
  <c r="K184" i="2"/>
  <c r="J156" i="2"/>
  <c r="J157" i="2"/>
  <c r="J180" i="2"/>
  <c r="K180" i="2"/>
  <c r="K170" i="2"/>
  <c r="K171" i="2"/>
  <c r="J163" i="2"/>
  <c r="J185" i="2"/>
  <c r="J179" i="2"/>
  <c r="K159" i="2"/>
  <c r="J161" i="2"/>
  <c r="K174" i="2"/>
  <c r="J170" i="2"/>
  <c r="J182" i="2"/>
  <c r="J183" i="2"/>
  <c r="J162" i="2"/>
  <c r="J184" i="2"/>
  <c r="J174" i="2"/>
  <c r="I156" i="2"/>
  <c r="I178" i="2"/>
  <c r="J153" i="2"/>
  <c r="J164" i="2"/>
  <c r="J175" i="2"/>
  <c r="J186" i="2"/>
  <c r="J178" i="2"/>
  <c r="J159" i="2"/>
  <c r="K182" i="2"/>
  <c r="K186" i="2"/>
  <c r="J168" i="2"/>
  <c r="K172" i="2"/>
  <c r="K173" i="2"/>
  <c r="J188" i="2"/>
  <c r="J167" i="2"/>
  <c r="J169" i="2"/>
  <c r="J171" i="2"/>
  <c r="K161" i="2"/>
  <c r="K183" i="2"/>
  <c r="J173" i="2"/>
  <c r="K162" i="2"/>
  <c r="J152" i="2"/>
  <c r="K152" i="2"/>
  <c r="K163" i="2"/>
  <c r="K185" i="2"/>
  <c r="I157" i="2"/>
  <c r="I179" i="2"/>
  <c r="K153" i="2"/>
  <c r="K164" i="2"/>
  <c r="K175" i="2"/>
  <c r="I158" i="2"/>
  <c r="I180" i="2"/>
  <c r="J154" i="2"/>
  <c r="J165" i="2"/>
  <c r="I159" i="2"/>
  <c r="K154" i="2"/>
  <c r="K165" i="2"/>
  <c r="K176" i="2"/>
  <c r="N83" i="2"/>
  <c r="H67" i="2"/>
  <c r="I8" i="3"/>
  <c r="J8" i="3" l="1"/>
  <c r="K8" i="3" l="1"/>
  <c r="K60" i="3"/>
  <c r="J60" i="3"/>
  <c r="I60" i="3"/>
  <c r="H60" i="3"/>
  <c r="G60" i="3"/>
  <c r="F60" i="3"/>
  <c r="L8" i="3" l="1"/>
  <c r="K64" i="3"/>
  <c r="M8" i="3" l="1"/>
  <c r="L60" i="3"/>
  <c r="L64" i="3" s="1"/>
  <c r="N8" i="3" l="1"/>
  <c r="M60" i="3"/>
  <c r="M64" i="3" s="1"/>
  <c r="AY240" i="2"/>
  <c r="I64" i="3" l="1"/>
  <c r="J64" i="3"/>
  <c r="O8" i="3"/>
  <c r="N60" i="3"/>
  <c r="N64" i="3" s="1"/>
  <c r="G242" i="2"/>
  <c r="P8" i="3" l="1"/>
  <c r="O60" i="3"/>
  <c r="O64" i="3" s="1"/>
  <c r="Q8" i="3" l="1"/>
  <c r="P60" i="3"/>
  <c r="P64" i="3" s="1"/>
  <c r="R8" i="3" l="1"/>
  <c r="Q60" i="3"/>
  <c r="Q64" i="3" s="1"/>
  <c r="S8" i="3" l="1"/>
  <c r="R60" i="3"/>
  <c r="R64" i="3" s="1"/>
  <c r="R252" i="2"/>
  <c r="R251" i="2"/>
  <c r="R250" i="2"/>
  <c r="R253" i="2"/>
  <c r="V252" i="2"/>
  <c r="V251" i="2"/>
  <c r="V250" i="2"/>
  <c r="V253" i="2"/>
  <c r="R249" i="2"/>
  <c r="R254" i="2"/>
  <c r="V249" i="2"/>
  <c r="V254" i="2"/>
  <c r="T8" i="3" l="1"/>
  <c r="S60" i="3"/>
  <c r="S64" i="3" s="1"/>
  <c r="I251" i="2"/>
  <c r="I253" i="2"/>
  <c r="I250" i="2"/>
  <c r="I252" i="2"/>
  <c r="I254" i="2"/>
  <c r="T252" i="2"/>
  <c r="T251" i="2"/>
  <c r="T250" i="2"/>
  <c r="T253" i="2"/>
  <c r="T249" i="2"/>
  <c r="V255" i="2"/>
  <c r="R255" i="2"/>
  <c r="U8" i="3" l="1"/>
  <c r="T60" i="3"/>
  <c r="T64" i="3" s="1"/>
  <c r="I249" i="2"/>
  <c r="I255" i="2"/>
  <c r="T254" i="2"/>
  <c r="R256" i="2"/>
  <c r="V256" i="2"/>
  <c r="V8" i="3" l="1"/>
  <c r="U60" i="3"/>
  <c r="U64" i="3" s="1"/>
  <c r="I256" i="2"/>
  <c r="T255" i="2"/>
  <c r="V257" i="2"/>
  <c r="R257" i="2"/>
  <c r="W8" i="3" l="1"/>
  <c r="V60" i="3"/>
  <c r="V64" i="3" s="1"/>
  <c r="I257" i="2"/>
  <c r="T256" i="2"/>
  <c r="R258" i="2"/>
  <c r="V258" i="2"/>
  <c r="X8" i="3" l="1"/>
  <c r="W60" i="3"/>
  <c r="W64" i="3" s="1"/>
  <c r="I258" i="2"/>
  <c r="T257" i="2"/>
  <c r="V259" i="2"/>
  <c r="R259" i="2"/>
  <c r="Y8" i="3" l="1"/>
  <c r="X60" i="3"/>
  <c r="X64" i="3" s="1"/>
  <c r="I259" i="2"/>
  <c r="T258" i="2"/>
  <c r="R260" i="2"/>
  <c r="V260" i="2"/>
  <c r="Z8" i="3" l="1"/>
  <c r="Y60" i="3"/>
  <c r="Y64" i="3" s="1"/>
  <c r="I260" i="2"/>
  <c r="T259" i="2"/>
  <c r="V261" i="2"/>
  <c r="R261" i="2"/>
  <c r="AA8" i="3" l="1"/>
  <c r="Z60" i="3"/>
  <c r="Z64" i="3" s="1"/>
  <c r="I261" i="2"/>
  <c r="T260" i="2"/>
  <c r="R262" i="2"/>
  <c r="V262" i="2"/>
  <c r="I262" i="2" l="1"/>
  <c r="AB8" i="3"/>
  <c r="AA60" i="3"/>
  <c r="AA64" i="3" s="1"/>
  <c r="T261" i="2"/>
  <c r="V263" i="2"/>
  <c r="R263" i="2"/>
  <c r="I263" i="2" l="1"/>
  <c r="AC8" i="3"/>
  <c r="AB60" i="3"/>
  <c r="AB64" i="3" s="1"/>
  <c r="T262" i="2"/>
  <c r="R264" i="2"/>
  <c r="V264" i="2"/>
  <c r="I264" i="2" l="1"/>
  <c r="AD8" i="3"/>
  <c r="AC60" i="3"/>
  <c r="AC64" i="3" s="1"/>
  <c r="T263" i="2"/>
  <c r="V265" i="2"/>
  <c r="R265" i="2"/>
  <c r="I265" i="2" l="1"/>
  <c r="AE8" i="3"/>
  <c r="AD60" i="3"/>
  <c r="AD64" i="3" s="1"/>
  <c r="T264" i="2"/>
  <c r="R266" i="2"/>
  <c r="V266" i="2"/>
  <c r="I266" i="2" l="1"/>
  <c r="AF8" i="3"/>
  <c r="AE60" i="3"/>
  <c r="AE64" i="3" s="1"/>
  <c r="T265" i="2"/>
  <c r="V267" i="2"/>
  <c r="R267" i="2"/>
  <c r="I267" i="2" l="1"/>
  <c r="AG8" i="3"/>
  <c r="AF60" i="3"/>
  <c r="AF64" i="3" s="1"/>
  <c r="T266" i="2"/>
  <c r="R268" i="2"/>
  <c r="V268" i="2"/>
  <c r="I268" i="2" l="1"/>
  <c r="AH8" i="3"/>
  <c r="AG60" i="3"/>
  <c r="AG64" i="3" s="1"/>
  <c r="T267" i="2"/>
  <c r="V269" i="2"/>
  <c r="R269" i="2"/>
  <c r="I269" i="2" l="1"/>
  <c r="AI8" i="3"/>
  <c r="AH60" i="3"/>
  <c r="AH64" i="3" s="1"/>
  <c r="T268" i="2"/>
  <c r="R270" i="2"/>
  <c r="V270" i="2"/>
  <c r="I270" i="2" l="1"/>
  <c r="AJ8" i="3"/>
  <c r="AI60" i="3"/>
  <c r="AI64" i="3" s="1"/>
  <c r="T269" i="2"/>
  <c r="V271" i="2"/>
  <c r="R271" i="2"/>
  <c r="I271" i="2" l="1"/>
  <c r="AK8" i="3"/>
  <c r="AJ60" i="3"/>
  <c r="AJ64" i="3" s="1"/>
  <c r="T270" i="2"/>
  <c r="R272" i="2"/>
  <c r="V272" i="2"/>
  <c r="I272" i="2" l="1"/>
  <c r="AL8" i="3"/>
  <c r="AK60" i="3"/>
  <c r="AK64" i="3" s="1"/>
  <c r="T271" i="2"/>
  <c r="V273" i="2"/>
  <c r="R273" i="2"/>
  <c r="I273" i="2" l="1"/>
  <c r="AM8" i="3"/>
  <c r="AL60" i="3"/>
  <c r="AL64" i="3" s="1"/>
  <c r="T272" i="2"/>
  <c r="R274" i="2"/>
  <c r="V274" i="2"/>
  <c r="I274" i="2" l="1"/>
  <c r="AN8" i="3"/>
  <c r="AM60" i="3"/>
  <c r="AM64" i="3" s="1"/>
  <c r="T273" i="2"/>
  <c r="V275" i="2"/>
  <c r="R275" i="2"/>
  <c r="I275" i="2" l="1"/>
  <c r="AO8" i="3"/>
  <c r="AN60" i="3"/>
  <c r="AN64" i="3" s="1"/>
  <c r="T274" i="2"/>
  <c r="R276" i="2"/>
  <c r="V276" i="2"/>
  <c r="I276" i="2" l="1"/>
  <c r="AP8" i="3"/>
  <c r="AO60" i="3"/>
  <c r="AO64" i="3" s="1"/>
  <c r="T275" i="2"/>
  <c r="V277" i="2"/>
  <c r="R277" i="2"/>
  <c r="I277" i="2" l="1"/>
  <c r="AQ8" i="3"/>
  <c r="AP60" i="3"/>
  <c r="AP64" i="3" s="1"/>
  <c r="T276" i="2"/>
  <c r="R278" i="2"/>
  <c r="V278" i="2"/>
  <c r="I278" i="2" l="1"/>
  <c r="AR8" i="3"/>
  <c r="AQ60" i="3"/>
  <c r="AQ64" i="3" s="1"/>
  <c r="T277" i="2"/>
  <c r="V279" i="2"/>
  <c r="R279" i="2"/>
  <c r="I279" i="2" l="1"/>
  <c r="AS8" i="3"/>
  <c r="AR60" i="3"/>
  <c r="AR64" i="3" s="1"/>
  <c r="T278" i="2"/>
  <c r="R280" i="2"/>
  <c r="V280" i="2"/>
  <c r="I280" i="2" l="1"/>
  <c r="AT8" i="3"/>
  <c r="AS60" i="3"/>
  <c r="AS64" i="3" s="1"/>
  <c r="T279" i="2"/>
  <c r="V281" i="2"/>
  <c r="R281" i="2"/>
  <c r="I281" i="2" l="1"/>
  <c r="AU8" i="3"/>
  <c r="T280" i="2"/>
  <c r="R282" i="2"/>
  <c r="V282" i="2"/>
  <c r="I282" i="2" l="1"/>
  <c r="AV8" i="3"/>
  <c r="AU60" i="3"/>
  <c r="AU64" i="3" s="1"/>
  <c r="T281" i="2"/>
  <c r="V283" i="2"/>
  <c r="R283" i="2"/>
  <c r="I283" i="2" l="1"/>
  <c r="T282" i="2"/>
  <c r="R284" i="2"/>
  <c r="V284" i="2"/>
  <c r="I284" i="2" l="1"/>
  <c r="T283" i="2"/>
  <c r="V285" i="2"/>
  <c r="R285" i="2"/>
  <c r="I285" i="2" l="1"/>
  <c r="T284" i="2"/>
  <c r="R286" i="2"/>
  <c r="V286" i="2"/>
  <c r="I286" i="2" l="1"/>
  <c r="T285" i="2"/>
  <c r="V287" i="2"/>
  <c r="R287" i="2"/>
  <c r="I287" i="2" l="1"/>
  <c r="T286" i="2"/>
  <c r="R288" i="2"/>
  <c r="V288" i="2"/>
  <c r="I288" i="2" l="1"/>
  <c r="R290" i="2"/>
  <c r="T287" i="2"/>
  <c r="V290" i="2"/>
  <c r="V188" i="2"/>
  <c r="R188" i="2"/>
  <c r="T288" i="2" l="1"/>
  <c r="T188" i="2"/>
  <c r="I290" i="2" l="1"/>
  <c r="G291" i="2"/>
  <c r="T290" i="2"/>
  <c r="F98" i="2"/>
  <c r="G189" i="2"/>
  <c r="H140" i="2"/>
  <c r="E189" i="2" l="1"/>
  <c r="E242" i="2"/>
  <c r="F189" i="2"/>
  <c r="F242" i="2"/>
  <c r="J193" i="2"/>
  <c r="J194" i="2" s="1"/>
  <c r="AZ193" i="2"/>
  <c r="D189" i="2"/>
  <c r="D242" i="2"/>
  <c r="F291" i="2"/>
  <c r="E291" i="2"/>
  <c r="D291" i="2"/>
  <c r="K193" i="2" l="1"/>
  <c r="AZ242" i="2"/>
  <c r="J242" i="2"/>
  <c r="C200" i="2"/>
  <c r="K242" i="2" l="1"/>
  <c r="K194" i="2"/>
  <c r="AD249" i="2"/>
  <c r="AE249" i="2" s="1"/>
  <c r="L193" i="2"/>
  <c r="L194" i="2" s="1"/>
  <c r="M193" i="2" l="1"/>
  <c r="M194" i="2" s="1"/>
  <c r="L242" i="2"/>
  <c r="N193" i="2" l="1"/>
  <c r="M242" i="2"/>
  <c r="O193" i="2" l="1"/>
  <c r="O194" i="2" s="1"/>
  <c r="N194" i="2"/>
  <c r="N242" i="2"/>
  <c r="O242" i="2" l="1"/>
  <c r="P193" i="2"/>
  <c r="P242" i="2" s="1"/>
  <c r="Q193" i="2" l="1"/>
  <c r="Q194" i="2" s="1"/>
  <c r="P194" i="2"/>
  <c r="R193" i="2" l="1"/>
  <c r="R194" i="2" s="1"/>
  <c r="Q242" i="2"/>
  <c r="AV6" i="3"/>
  <c r="AU6" i="3"/>
  <c r="AT6" i="3"/>
  <c r="R242" i="2" l="1"/>
  <c r="S193" i="2"/>
  <c r="S194" i="2" s="1"/>
  <c r="T193" i="2" l="1"/>
  <c r="T194" i="2" s="1"/>
  <c r="S242" i="2"/>
  <c r="T242" i="2" l="1"/>
  <c r="U193" i="2"/>
  <c r="U194" i="2" s="1"/>
  <c r="U242" i="2" l="1"/>
  <c r="V193" i="2"/>
  <c r="V194" i="2" s="1"/>
  <c r="W193" i="2" l="1"/>
  <c r="W194" i="2" s="1"/>
  <c r="V242" i="2"/>
  <c r="W242" i="2" l="1"/>
  <c r="X193" i="2"/>
  <c r="X194" i="2" s="1"/>
  <c r="Y193" i="2" l="1"/>
  <c r="Z193" i="2" s="1"/>
  <c r="Z194" i="2" s="1"/>
  <c r="X242" i="2"/>
  <c r="Y194" i="2" l="1"/>
  <c r="Y242" i="2"/>
  <c r="AA193" i="2"/>
  <c r="AA194" i="2" s="1"/>
  <c r="Z242" i="2"/>
  <c r="AB193" i="2" l="1"/>
  <c r="AB194" i="2" s="1"/>
  <c r="AA242" i="2"/>
  <c r="AC193" i="2" l="1"/>
  <c r="AC194" i="2" s="1"/>
  <c r="AB242" i="2"/>
  <c r="AD193" i="2" l="1"/>
  <c r="AD194" i="2" s="1"/>
  <c r="AC242" i="2"/>
  <c r="AE193" i="2" l="1"/>
  <c r="AE194" i="2" s="1"/>
  <c r="AD242" i="2"/>
  <c r="AF193" i="2" l="1"/>
  <c r="AF194" i="2" s="1"/>
  <c r="AE242" i="2"/>
  <c r="AG193" i="2" l="1"/>
  <c r="AG194" i="2" s="1"/>
  <c r="AF242" i="2"/>
  <c r="AH193" i="2" l="1"/>
  <c r="AH194" i="2" s="1"/>
  <c r="AG242" i="2"/>
  <c r="AI193" i="2" l="1"/>
  <c r="AI194" i="2" s="1"/>
  <c r="AH242" i="2"/>
  <c r="AJ193" i="2" l="1"/>
  <c r="AJ194" i="2" s="1"/>
  <c r="AI242" i="2"/>
  <c r="AK193" i="2" l="1"/>
  <c r="AK194" i="2" s="1"/>
  <c r="AJ242" i="2"/>
  <c r="AL193" i="2" l="1"/>
  <c r="AL194" i="2" s="1"/>
  <c r="AK242" i="2"/>
  <c r="AM193" i="2" l="1"/>
  <c r="AM194" i="2" s="1"/>
  <c r="AL242" i="2"/>
  <c r="AN193" i="2" l="1"/>
  <c r="AN194" i="2" s="1"/>
  <c r="AM242" i="2"/>
  <c r="AO193" i="2" l="1"/>
  <c r="AO194" i="2" s="1"/>
  <c r="AN242" i="2"/>
  <c r="AP193" i="2" l="1"/>
  <c r="AP194" i="2" s="1"/>
  <c r="AO242" i="2"/>
  <c r="AQ193" i="2" l="1"/>
  <c r="AQ194" i="2" s="1"/>
  <c r="AP242" i="2"/>
  <c r="AR193" i="2" l="1"/>
  <c r="AR194" i="2" s="1"/>
  <c r="AQ242" i="2"/>
  <c r="AR242" i="2" l="1"/>
  <c r="AS193" i="2"/>
  <c r="AS194" i="2" s="1"/>
  <c r="AT193" i="2" l="1"/>
  <c r="AT194" i="2" s="1"/>
  <c r="AS242" i="2"/>
  <c r="AU193" i="2" l="1"/>
  <c r="AU194" i="2" s="1"/>
  <c r="AT242" i="2"/>
  <c r="AV193" i="2" l="1"/>
  <c r="AV194" i="2" s="1"/>
  <c r="AU242" i="2"/>
  <c r="AW193" i="2" l="1"/>
  <c r="AW194" i="2" s="1"/>
  <c r="AV242" i="2"/>
  <c r="AX193" i="2" l="1"/>
  <c r="AX242" i="2" s="1"/>
  <c r="AW242" i="2"/>
  <c r="AY193" i="2" l="1"/>
  <c r="AY194" i="2" s="1"/>
  <c r="AY242" i="2"/>
  <c r="AY241" i="2" s="1"/>
  <c r="K198" i="2" l="1"/>
  <c r="K200" i="2" l="1"/>
  <c r="L198" i="2"/>
  <c r="L200" i="2" l="1"/>
  <c r="M198" i="2"/>
  <c r="M200" i="2" l="1"/>
  <c r="N198" i="2"/>
  <c r="N200" i="2" l="1"/>
  <c r="O198" i="2"/>
  <c r="O200" i="2" l="1"/>
  <c r="P198" i="2"/>
  <c r="P200" i="2" l="1"/>
  <c r="Q198" i="2"/>
  <c r="Q200" i="2" l="1"/>
  <c r="R198" i="2"/>
  <c r="R200" i="2" l="1"/>
  <c r="S198" i="2"/>
  <c r="S200" i="2" l="1"/>
  <c r="T198" i="2"/>
  <c r="T200" i="2" l="1"/>
  <c r="U198" i="2"/>
  <c r="U200" i="2" l="1"/>
  <c r="V198" i="2"/>
  <c r="V200" i="2" l="1"/>
  <c r="W198" i="2"/>
  <c r="W200" i="2" l="1"/>
  <c r="X198" i="2"/>
  <c r="X200" i="2" l="1"/>
  <c r="Y198" i="2"/>
  <c r="Y200" i="2" l="1"/>
  <c r="Z198" i="2"/>
  <c r="Z200" i="2" l="1"/>
  <c r="AA198" i="2"/>
  <c r="AA200" i="2" l="1"/>
  <c r="AB198" i="2"/>
  <c r="AB200" i="2" l="1"/>
  <c r="AC198" i="2"/>
  <c r="AC200" i="2" l="1"/>
  <c r="AD198" i="2"/>
  <c r="AD200" i="2" l="1"/>
  <c r="AE198" i="2"/>
  <c r="AE200" i="2" l="1"/>
  <c r="AF198" i="2"/>
  <c r="AF200" i="2" l="1"/>
  <c r="AG198" i="2"/>
  <c r="AG200" i="2" l="1"/>
  <c r="AH198" i="2"/>
  <c r="AH200" i="2" l="1"/>
  <c r="AI198" i="2"/>
  <c r="AI200" i="2" l="1"/>
  <c r="AJ198" i="2"/>
  <c r="AJ200" i="2" l="1"/>
  <c r="AK198" i="2"/>
  <c r="AK200" i="2" l="1"/>
  <c r="AL198" i="2"/>
  <c r="AL200" i="2" l="1"/>
  <c r="AM198" i="2"/>
  <c r="AM200" i="2" l="1"/>
  <c r="AN198" i="2"/>
  <c r="AN200" i="2" l="1"/>
  <c r="AO198" i="2"/>
  <c r="AO200" i="2" l="1"/>
  <c r="AP198" i="2"/>
  <c r="AP200" i="2" l="1"/>
  <c r="AQ198" i="2"/>
  <c r="AQ200" i="2" l="1"/>
  <c r="AR198" i="2"/>
  <c r="AR200" i="2" l="1"/>
  <c r="AS198" i="2"/>
  <c r="AS200" i="2" l="1"/>
  <c r="AT198" i="2"/>
  <c r="AT200" i="2" l="1"/>
  <c r="AU198" i="2"/>
  <c r="AU200" i="2" l="1"/>
  <c r="AV198" i="2"/>
  <c r="AV200" i="2" l="1"/>
  <c r="AW198" i="2"/>
  <c r="AW200" i="2" l="1"/>
  <c r="AA290" i="2" l="1"/>
  <c r="C98" i="2"/>
  <c r="AD147" i="2" s="1"/>
  <c r="AE147" i="2" s="1"/>
  <c r="AA249" i="2" l="1" a="1"/>
  <c r="AX194" i="2"/>
  <c r="AZ194" i="2" s="1"/>
  <c r="N91" i="2" s="1"/>
  <c r="H85" i="2" s="1"/>
  <c r="C201" i="2"/>
  <c r="AW201" i="2" l="1"/>
  <c r="AA201" i="2"/>
  <c r="AV201" i="2"/>
  <c r="Z201" i="2"/>
  <c r="AU201" i="2"/>
  <c r="Y201" i="2"/>
  <c r="AT201" i="2"/>
  <c r="X201" i="2"/>
  <c r="AN201" i="2"/>
  <c r="N201" i="2"/>
  <c r="AM201" i="2"/>
  <c r="M201" i="2"/>
  <c r="W201" i="2"/>
  <c r="AD250" i="2"/>
  <c r="AE250" i="2" s="1"/>
  <c r="V201" i="2"/>
  <c r="U201" i="2"/>
  <c r="T201" i="2"/>
  <c r="S201" i="2"/>
  <c r="AB201" i="2"/>
  <c r="R201" i="2"/>
  <c r="Q201" i="2"/>
  <c r="P201" i="2"/>
  <c r="O201" i="2"/>
  <c r="L201" i="2"/>
  <c r="AS201" i="2"/>
  <c r="AR201" i="2"/>
  <c r="AQ201" i="2"/>
  <c r="AP201" i="2"/>
  <c r="AO201" i="2"/>
  <c r="AL201" i="2"/>
  <c r="AK201" i="2"/>
  <c r="AJ201" i="2"/>
  <c r="AI201" i="2"/>
  <c r="AH201" i="2"/>
  <c r="AG201" i="2"/>
  <c r="AF201" i="2"/>
  <c r="AE201" i="2"/>
  <c r="AD201" i="2"/>
  <c r="AC201" i="2"/>
  <c r="AA249" i="2"/>
  <c r="AA289" i="2" s="1"/>
  <c r="AA291" i="2" s="1"/>
  <c r="J251" i="2"/>
  <c r="J252" i="2"/>
  <c r="K252" i="2"/>
  <c r="J253" i="2"/>
  <c r="K250" i="2"/>
  <c r="K251" i="2"/>
  <c r="J250" i="2"/>
  <c r="K249" i="2"/>
  <c r="K253" i="2"/>
  <c r="K254" i="2"/>
  <c r="C202" i="2"/>
  <c r="F54" i="3" l="1" a="1"/>
  <c r="F54" i="3" s="1"/>
  <c r="AH202" i="2"/>
  <c r="AG202" i="2"/>
  <c r="AF202" i="2"/>
  <c r="AE202" i="2"/>
  <c r="AC202" i="2"/>
  <c r="AB202" i="2"/>
  <c r="AT202" i="2"/>
  <c r="R202" i="2"/>
  <c r="AS202" i="2"/>
  <c r="Q202" i="2"/>
  <c r="AR202" i="2"/>
  <c r="P202" i="2"/>
  <c r="AQ202" i="2"/>
  <c r="O202" i="2"/>
  <c r="AP202" i="2"/>
  <c r="N202" i="2"/>
  <c r="AO202" i="2"/>
  <c r="X202" i="2"/>
  <c r="W202" i="2"/>
  <c r="V202" i="2"/>
  <c r="U202" i="2"/>
  <c r="T202" i="2"/>
  <c r="S202" i="2"/>
  <c r="M202" i="2"/>
  <c r="AW202" i="2"/>
  <c r="AD251" i="2"/>
  <c r="AE251" i="2" s="1"/>
  <c r="AV202" i="2"/>
  <c r="AU202" i="2"/>
  <c r="AN202" i="2"/>
  <c r="AM202" i="2"/>
  <c r="AL202" i="2"/>
  <c r="AK202" i="2"/>
  <c r="Z202" i="2"/>
  <c r="Y202" i="2"/>
  <c r="AJ202" i="2"/>
  <c r="AI202" i="2"/>
  <c r="AD202" i="2"/>
  <c r="AA202" i="2"/>
  <c r="J249" i="2"/>
  <c r="J254" i="2"/>
  <c r="J255" i="2"/>
  <c r="K255" i="2"/>
  <c r="C203" i="2"/>
  <c r="AP203" i="2" l="1"/>
  <c r="T203" i="2"/>
  <c r="AO203" i="2"/>
  <c r="S203" i="2"/>
  <c r="AN203" i="2"/>
  <c r="R203" i="2"/>
  <c r="AM203" i="2"/>
  <c r="Q203" i="2"/>
  <c r="AW203" i="2"/>
  <c r="W203" i="2"/>
  <c r="AV203" i="2"/>
  <c r="V203" i="2"/>
  <c r="AL203" i="2"/>
  <c r="AK203" i="2"/>
  <c r="AJ203" i="2"/>
  <c r="AI203" i="2"/>
  <c r="AH203" i="2"/>
  <c r="AG203" i="2"/>
  <c r="AB203" i="2"/>
  <c r="AA203" i="2"/>
  <c r="Z203" i="2"/>
  <c r="Y203" i="2"/>
  <c r="X203" i="2"/>
  <c r="U203" i="2"/>
  <c r="P203" i="2"/>
  <c r="O203" i="2"/>
  <c r="AD252" i="2"/>
  <c r="AE252" i="2" s="1"/>
  <c r="N203" i="2"/>
  <c r="AU203" i="2"/>
  <c r="AT203" i="2"/>
  <c r="AS203" i="2"/>
  <c r="AR203" i="2"/>
  <c r="AQ203" i="2"/>
  <c r="AF203" i="2"/>
  <c r="AE203" i="2"/>
  <c r="AD203" i="2"/>
  <c r="AC203" i="2"/>
  <c r="K256" i="2"/>
  <c r="J256" i="2"/>
  <c r="C204" i="2"/>
  <c r="AC204" i="2" l="1"/>
  <c r="AB204" i="2"/>
  <c r="AW204" i="2"/>
  <c r="AA204" i="2"/>
  <c r="AV204" i="2"/>
  <c r="Z204" i="2"/>
  <c r="AN204" i="2"/>
  <c r="AM204" i="2"/>
  <c r="AI204" i="2"/>
  <c r="AH204" i="2"/>
  <c r="AG204" i="2"/>
  <c r="AF204" i="2"/>
  <c r="AE204" i="2"/>
  <c r="AD204" i="2"/>
  <c r="AK204" i="2"/>
  <c r="AJ204" i="2"/>
  <c r="Y204" i="2"/>
  <c r="X204" i="2"/>
  <c r="W204" i="2"/>
  <c r="V204" i="2"/>
  <c r="U204" i="2"/>
  <c r="AD253" i="2"/>
  <c r="AE253" i="2" s="1"/>
  <c r="T204" i="2"/>
  <c r="S204" i="2"/>
  <c r="R204" i="2"/>
  <c r="Q204" i="2"/>
  <c r="P204" i="2"/>
  <c r="O204" i="2"/>
  <c r="AU204" i="2"/>
  <c r="AT204" i="2"/>
  <c r="AS204" i="2"/>
  <c r="AR204" i="2"/>
  <c r="AQ204" i="2"/>
  <c r="AP204" i="2"/>
  <c r="AO204" i="2"/>
  <c r="AL204" i="2"/>
  <c r="H64" i="3"/>
  <c r="G64" i="3"/>
  <c r="J257" i="2"/>
  <c r="K257" i="2"/>
  <c r="C205" i="2"/>
  <c r="AM205" i="2" l="1"/>
  <c r="Q205" i="2"/>
  <c r="AL205" i="2"/>
  <c r="P205" i="2"/>
  <c r="AK205" i="2"/>
  <c r="AJ205" i="2"/>
  <c r="AF205" i="2"/>
  <c r="AE205" i="2"/>
  <c r="AC205" i="2"/>
  <c r="AB205" i="2"/>
  <c r="AA205" i="2"/>
  <c r="Z205" i="2"/>
  <c r="Y205" i="2"/>
  <c r="X205" i="2"/>
  <c r="AQ205" i="2"/>
  <c r="AP205" i="2"/>
  <c r="AO205" i="2"/>
  <c r="AN205" i="2"/>
  <c r="AI205" i="2"/>
  <c r="AH205" i="2"/>
  <c r="AD254" i="2"/>
  <c r="AE254" i="2" s="1"/>
  <c r="AG205" i="2"/>
  <c r="AD205" i="2"/>
  <c r="W205" i="2"/>
  <c r="V205" i="2"/>
  <c r="U205" i="2"/>
  <c r="T205" i="2"/>
  <c r="S205" i="2"/>
  <c r="R205" i="2"/>
  <c r="AW205" i="2"/>
  <c r="AV205" i="2"/>
  <c r="AU205" i="2"/>
  <c r="AT205" i="2"/>
  <c r="AS205" i="2"/>
  <c r="AR205" i="2"/>
  <c r="AT30" i="3"/>
  <c r="AV30" i="3" s="1"/>
  <c r="K258" i="2"/>
  <c r="J258" i="2"/>
  <c r="C206" i="2"/>
  <c r="AB206" i="2" l="1"/>
  <c r="AW206" i="2"/>
  <c r="AA206" i="2"/>
  <c r="AV206" i="2"/>
  <c r="Z206" i="2"/>
  <c r="AU206" i="2"/>
  <c r="Y206" i="2"/>
  <c r="AC206" i="2"/>
  <c r="X206" i="2"/>
  <c r="AD255" i="2"/>
  <c r="AE255" i="2" s="1"/>
  <c r="AD206" i="2"/>
  <c r="W206" i="2"/>
  <c r="V206" i="2"/>
  <c r="U206" i="2"/>
  <c r="T206" i="2"/>
  <c r="S206" i="2"/>
  <c r="AR206" i="2"/>
  <c r="AQ206" i="2"/>
  <c r="AP206" i="2"/>
  <c r="AO206" i="2"/>
  <c r="AN206" i="2"/>
  <c r="AM206" i="2"/>
  <c r="AL206" i="2"/>
  <c r="AK206" i="2"/>
  <c r="AJ206" i="2"/>
  <c r="AI206" i="2"/>
  <c r="AH206" i="2"/>
  <c r="AG206" i="2"/>
  <c r="AF206" i="2"/>
  <c r="AE206" i="2"/>
  <c r="R206" i="2"/>
  <c r="Q206" i="2"/>
  <c r="AT206" i="2"/>
  <c r="AS206" i="2"/>
  <c r="F64" i="3"/>
  <c r="AT64" i="3" s="1"/>
  <c r="AV64" i="3" s="1"/>
  <c r="H51" i="2" s="1"/>
  <c r="J259" i="2"/>
  <c r="K259" i="2"/>
  <c r="C207" i="2"/>
  <c r="AN207" i="2" l="1"/>
  <c r="R207" i="2"/>
  <c r="AM207" i="2"/>
  <c r="AL207" i="2"/>
  <c r="AK207" i="2"/>
  <c r="AD256" i="2"/>
  <c r="AE256" i="2" s="1"/>
  <c r="AW207" i="2"/>
  <c r="W207" i="2"/>
  <c r="AV207" i="2"/>
  <c r="V207" i="2"/>
  <c r="Z207" i="2"/>
  <c r="Y207" i="2"/>
  <c r="X207" i="2"/>
  <c r="U207" i="2"/>
  <c r="T207" i="2"/>
  <c r="AU207" i="2"/>
  <c r="S207" i="2"/>
  <c r="AT207" i="2"/>
  <c r="AS207" i="2"/>
  <c r="AR207" i="2"/>
  <c r="AQ207" i="2"/>
  <c r="AP207" i="2"/>
  <c r="AO207" i="2"/>
  <c r="AJ207" i="2"/>
  <c r="AI207" i="2"/>
  <c r="AH207" i="2"/>
  <c r="AG207" i="2"/>
  <c r="AF207" i="2"/>
  <c r="AE207" i="2"/>
  <c r="AD207" i="2"/>
  <c r="AC207" i="2"/>
  <c r="AB207" i="2"/>
  <c r="AA207" i="2"/>
  <c r="K260" i="2"/>
  <c r="J260" i="2"/>
  <c r="C208" i="2"/>
  <c r="AE208" i="2" l="1"/>
  <c r="AD208" i="2"/>
  <c r="AC208" i="2"/>
  <c r="AB208" i="2"/>
  <c r="AR208" i="2"/>
  <c r="AQ208" i="2"/>
  <c r="W208" i="2"/>
  <c r="V208" i="2"/>
  <c r="AW208" i="2"/>
  <c r="U208" i="2"/>
  <c r="AV208" i="2"/>
  <c r="T208" i="2"/>
  <c r="AU208" i="2"/>
  <c r="S208" i="2"/>
  <c r="AT208" i="2"/>
  <c r="AA208" i="2"/>
  <c r="Z208" i="2"/>
  <c r="Y208" i="2"/>
  <c r="X208" i="2"/>
  <c r="AD257" i="2"/>
  <c r="AE257" i="2" s="1"/>
  <c r="AS208" i="2"/>
  <c r="AP208" i="2"/>
  <c r="AO208" i="2"/>
  <c r="AN208" i="2"/>
  <c r="AM208" i="2"/>
  <c r="AL208" i="2"/>
  <c r="AK208" i="2"/>
  <c r="AJ208" i="2"/>
  <c r="AI208" i="2"/>
  <c r="AH208" i="2"/>
  <c r="AG208" i="2"/>
  <c r="AF208" i="2"/>
  <c r="J261" i="2"/>
  <c r="K261" i="2"/>
  <c r="C209" i="2"/>
  <c r="AS209" i="2" l="1"/>
  <c r="W209" i="2"/>
  <c r="AR209" i="2"/>
  <c r="V209" i="2"/>
  <c r="AQ209" i="2"/>
  <c r="U209" i="2"/>
  <c r="AP209" i="2"/>
  <c r="T209" i="2"/>
  <c r="AN209" i="2"/>
  <c r="AM209" i="2"/>
  <c r="AL209" i="2"/>
  <c r="Y209" i="2"/>
  <c r="X209" i="2"/>
  <c r="AW209" i="2"/>
  <c r="AI209" i="2"/>
  <c r="AH209" i="2"/>
  <c r="AG209" i="2"/>
  <c r="AD258" i="2"/>
  <c r="AE258" i="2" s="1"/>
  <c r="AF209" i="2"/>
  <c r="AE209" i="2"/>
  <c r="AD209" i="2"/>
  <c r="AC209" i="2"/>
  <c r="AB209" i="2"/>
  <c r="AA209" i="2"/>
  <c r="Z209" i="2"/>
  <c r="AV209" i="2"/>
  <c r="AU209" i="2"/>
  <c r="AT209" i="2"/>
  <c r="AO209" i="2"/>
  <c r="AK209" i="2"/>
  <c r="AJ209" i="2"/>
  <c r="K262" i="2"/>
  <c r="J262" i="2"/>
  <c r="C210" i="2"/>
  <c r="AL210" i="2" l="1"/>
  <c r="AK210" i="2"/>
  <c r="AJ210" i="2"/>
  <c r="AI210" i="2"/>
  <c r="AO210" i="2"/>
  <c r="AN210" i="2"/>
  <c r="AM210" i="2"/>
  <c r="Y210" i="2"/>
  <c r="X210" i="2"/>
  <c r="W210" i="2"/>
  <c r="V210" i="2"/>
  <c r="U210" i="2"/>
  <c r="AW210" i="2"/>
  <c r="AV210" i="2"/>
  <c r="AD259" i="2"/>
  <c r="AE259" i="2" s="1"/>
  <c r="AU210" i="2"/>
  <c r="AT210" i="2"/>
  <c r="AS210" i="2"/>
  <c r="AR210" i="2"/>
  <c r="AQ210" i="2"/>
  <c r="AP210" i="2"/>
  <c r="AH210" i="2"/>
  <c r="AG210" i="2"/>
  <c r="AF210" i="2"/>
  <c r="AE210" i="2"/>
  <c r="AD210" i="2"/>
  <c r="AC210" i="2"/>
  <c r="AB210" i="2"/>
  <c r="AA210" i="2"/>
  <c r="Z210" i="2"/>
  <c r="J263" i="2"/>
  <c r="K263" i="2"/>
  <c r="C211" i="2"/>
  <c r="AF211" i="2" l="1"/>
  <c r="AE211" i="2"/>
  <c r="AD211" i="2"/>
  <c r="AL211" i="2"/>
  <c r="AK211" i="2"/>
  <c r="AJ211" i="2"/>
  <c r="Z211" i="2"/>
  <c r="Y211" i="2"/>
  <c r="X211" i="2"/>
  <c r="W211" i="2"/>
  <c r="V211" i="2"/>
  <c r="AW211" i="2"/>
  <c r="AV211" i="2"/>
  <c r="AU211" i="2"/>
  <c r="AT211" i="2"/>
  <c r="AS211" i="2"/>
  <c r="AR211" i="2"/>
  <c r="AQ211" i="2"/>
  <c r="AP211" i="2"/>
  <c r="AO211" i="2"/>
  <c r="AN211" i="2"/>
  <c r="AM211" i="2"/>
  <c r="AG211" i="2"/>
  <c r="AC211" i="2"/>
  <c r="AB211" i="2"/>
  <c r="AA211" i="2"/>
  <c r="AD260" i="2"/>
  <c r="AE260" i="2" s="1"/>
  <c r="AI211" i="2"/>
  <c r="AH211" i="2"/>
  <c r="K264" i="2"/>
  <c r="J264" i="2"/>
  <c r="C212" i="2"/>
  <c r="AW212" i="2" l="1"/>
  <c r="AA212" i="2"/>
  <c r="AV212" i="2"/>
  <c r="Z212" i="2"/>
  <c r="AT212" i="2"/>
  <c r="X212" i="2"/>
  <c r="AU212" i="2"/>
  <c r="Y212" i="2"/>
  <c r="AD261" i="2"/>
  <c r="AE261" i="2" s="1"/>
  <c r="AK212" i="2"/>
  <c r="AJ212" i="2"/>
  <c r="AI212" i="2"/>
  <c r="AE212" i="2"/>
  <c r="AD212" i="2"/>
  <c r="AC212" i="2"/>
  <c r="AB212" i="2"/>
  <c r="W212" i="2"/>
  <c r="AN212" i="2"/>
  <c r="AM212" i="2"/>
  <c r="AL212" i="2"/>
  <c r="AH212" i="2"/>
  <c r="AG212" i="2"/>
  <c r="AF212" i="2"/>
  <c r="AS212" i="2"/>
  <c r="AR212" i="2"/>
  <c r="AQ212" i="2"/>
  <c r="AP212" i="2"/>
  <c r="AO212" i="2"/>
  <c r="J265" i="2"/>
  <c r="K265" i="2"/>
  <c r="C213" i="2"/>
  <c r="AS213" i="2" l="1"/>
  <c r="AR213" i="2"/>
  <c r="AP213" i="2"/>
  <c r="AD262" i="2"/>
  <c r="AE262" i="2" s="1"/>
  <c r="AQ213" i="2"/>
  <c r="AK213" i="2"/>
  <c r="AJ213" i="2"/>
  <c r="AI213" i="2"/>
  <c r="AH213" i="2"/>
  <c r="AG213" i="2"/>
  <c r="AF213" i="2"/>
  <c r="AE213" i="2"/>
  <c r="AD213" i="2"/>
  <c r="AC213" i="2"/>
  <c r="AW213" i="2"/>
  <c r="AV213" i="2"/>
  <c r="AU213" i="2"/>
  <c r="AT213" i="2"/>
  <c r="AO213" i="2"/>
  <c r="AN213" i="2"/>
  <c r="AM213" i="2"/>
  <c r="AL213" i="2"/>
  <c r="AB213" i="2"/>
  <c r="AA213" i="2"/>
  <c r="Z213" i="2"/>
  <c r="Y213" i="2"/>
  <c r="X213" i="2"/>
  <c r="K266" i="2"/>
  <c r="J266" i="2"/>
  <c r="C214" i="2"/>
  <c r="AP214" i="2" l="1"/>
  <c r="AD263" i="2"/>
  <c r="AE263" i="2" s="1"/>
  <c r="AO214" i="2"/>
  <c r="AM214" i="2"/>
  <c r="AN214" i="2"/>
  <c r="AL214" i="2"/>
  <c r="AK214" i="2"/>
  <c r="AJ214" i="2"/>
  <c r="AS214" i="2"/>
  <c r="AR214" i="2"/>
  <c r="AQ214" i="2"/>
  <c r="AI214" i="2"/>
  <c r="AH214" i="2"/>
  <c r="AG214" i="2"/>
  <c r="AB214" i="2"/>
  <c r="AA214" i="2"/>
  <c r="Z214" i="2"/>
  <c r="Y214" i="2"/>
  <c r="AW214" i="2"/>
  <c r="AV214" i="2"/>
  <c r="AU214" i="2"/>
  <c r="AT214" i="2"/>
  <c r="AF214" i="2"/>
  <c r="AE214" i="2"/>
  <c r="AD214" i="2"/>
  <c r="AC214" i="2"/>
  <c r="J267" i="2"/>
  <c r="K267" i="2"/>
  <c r="C215" i="2"/>
  <c r="AN215" i="2" l="1"/>
  <c r="AM215" i="2"/>
  <c r="AK215" i="2"/>
  <c r="AL215" i="2"/>
  <c r="AR215" i="2"/>
  <c r="AQ215" i="2"/>
  <c r="AP215" i="2"/>
  <c r="AW215" i="2"/>
  <c r="AV215" i="2"/>
  <c r="AU215" i="2"/>
  <c r="AT215" i="2"/>
  <c r="AS215" i="2"/>
  <c r="AO215" i="2"/>
  <c r="AJ215" i="2"/>
  <c r="AI215" i="2"/>
  <c r="AH215" i="2"/>
  <c r="AG215" i="2"/>
  <c r="AF215" i="2"/>
  <c r="AE215" i="2"/>
  <c r="AD215" i="2"/>
  <c r="AC215" i="2"/>
  <c r="AB215" i="2"/>
  <c r="AA215" i="2"/>
  <c r="Z215" i="2"/>
  <c r="AD264" i="2"/>
  <c r="AE264" i="2" s="1"/>
  <c r="J268" i="2"/>
  <c r="K268" i="2"/>
  <c r="C216" i="2"/>
  <c r="AM216" i="2" l="1"/>
  <c r="AL216" i="2"/>
  <c r="AJ216" i="2"/>
  <c r="AK216" i="2"/>
  <c r="AU216" i="2"/>
  <c r="AT216" i="2"/>
  <c r="AS216" i="2"/>
  <c r="AA216" i="2"/>
  <c r="AC216" i="2"/>
  <c r="AB216" i="2"/>
  <c r="AW216" i="2"/>
  <c r="AV216" i="2"/>
  <c r="AR216" i="2"/>
  <c r="AQ216" i="2"/>
  <c r="AP216" i="2"/>
  <c r="AO216" i="2"/>
  <c r="AN216" i="2"/>
  <c r="AI216" i="2"/>
  <c r="AH216" i="2"/>
  <c r="AG216" i="2"/>
  <c r="AD265" i="2"/>
  <c r="AE265" i="2" s="1"/>
  <c r="AF216" i="2"/>
  <c r="AE216" i="2"/>
  <c r="AD216" i="2"/>
  <c r="K269" i="2"/>
  <c r="J269" i="2"/>
  <c r="C217" i="2"/>
  <c r="AM217" i="2" l="1"/>
  <c r="AL217" i="2"/>
  <c r="AK217" i="2"/>
  <c r="AJ217" i="2"/>
  <c r="AW217" i="2"/>
  <c r="AH217" i="2"/>
  <c r="AG217" i="2"/>
  <c r="AF217" i="2"/>
  <c r="AE217" i="2"/>
  <c r="AD217" i="2"/>
  <c r="AC217" i="2"/>
  <c r="AT217" i="2"/>
  <c r="AS217" i="2"/>
  <c r="AR217" i="2"/>
  <c r="AQ217" i="2"/>
  <c r="AP217" i="2"/>
  <c r="AO217" i="2"/>
  <c r="AN217" i="2"/>
  <c r="AI217" i="2"/>
  <c r="AB217" i="2"/>
  <c r="AV217" i="2"/>
  <c r="AU217" i="2"/>
  <c r="AD266" i="2"/>
  <c r="AE266" i="2" s="1"/>
  <c r="J270" i="2"/>
  <c r="K270" i="2"/>
  <c r="C218" i="2"/>
  <c r="AN218" i="2" l="1"/>
  <c r="AM218" i="2"/>
  <c r="AL218" i="2"/>
  <c r="AK218" i="2"/>
  <c r="AD218" i="2"/>
  <c r="AC218" i="2"/>
  <c r="AT218" i="2"/>
  <c r="AS218" i="2"/>
  <c r="AR218" i="2"/>
  <c r="AQ218" i="2"/>
  <c r="AD267" i="2"/>
  <c r="AE267" i="2" s="1"/>
  <c r="AP218" i="2"/>
  <c r="AO218" i="2"/>
  <c r="AW218" i="2"/>
  <c r="AV218" i="2"/>
  <c r="AU218" i="2"/>
  <c r="AJ218" i="2"/>
  <c r="AI218" i="2"/>
  <c r="AH218" i="2"/>
  <c r="AG218" i="2"/>
  <c r="AF218" i="2"/>
  <c r="AE218" i="2"/>
  <c r="K271" i="2"/>
  <c r="J271" i="2"/>
  <c r="C219" i="2"/>
  <c r="AP219" i="2" l="1"/>
  <c r="AO219" i="2"/>
  <c r="AN219" i="2"/>
  <c r="AM219" i="2"/>
  <c r="AJ219" i="2"/>
  <c r="AI219" i="2"/>
  <c r="AH219" i="2"/>
  <c r="AD268" i="2"/>
  <c r="AE268" i="2" s="1"/>
  <c r="AU219" i="2"/>
  <c r="AT219" i="2"/>
  <c r="AS219" i="2"/>
  <c r="AR219" i="2"/>
  <c r="AQ219" i="2"/>
  <c r="AL219" i="2"/>
  <c r="AK219" i="2"/>
  <c r="AG219" i="2"/>
  <c r="AF219" i="2"/>
  <c r="AE219" i="2"/>
  <c r="AD219" i="2"/>
  <c r="AW219" i="2"/>
  <c r="AV219" i="2"/>
  <c r="J272" i="2"/>
  <c r="K272" i="2"/>
  <c r="C220" i="2"/>
  <c r="AS220" i="2" l="1"/>
  <c r="AR220" i="2"/>
  <c r="AQ220" i="2"/>
  <c r="AP220" i="2"/>
  <c r="AU220" i="2"/>
  <c r="AT220" i="2"/>
  <c r="AO220" i="2"/>
  <c r="AJ220" i="2"/>
  <c r="AD269" i="2"/>
  <c r="AE269" i="2" s="1"/>
  <c r="AI220" i="2"/>
  <c r="AH220" i="2"/>
  <c r="AG220" i="2"/>
  <c r="AF220" i="2"/>
  <c r="AE220" i="2"/>
  <c r="AW220" i="2"/>
  <c r="AV220" i="2"/>
  <c r="AN220" i="2"/>
  <c r="AM220" i="2"/>
  <c r="AL220" i="2"/>
  <c r="AK220" i="2"/>
  <c r="K273" i="2"/>
  <c r="J273" i="2"/>
  <c r="C221" i="2"/>
  <c r="AW221" i="2" l="1"/>
  <c r="AV221" i="2"/>
  <c r="AU221" i="2"/>
  <c r="AT221" i="2"/>
  <c r="AD270" i="2"/>
  <c r="AE270" i="2" s="1"/>
  <c r="AS221" i="2"/>
  <c r="AR221" i="2"/>
  <c r="AQ221" i="2"/>
  <c r="AP221" i="2"/>
  <c r="AO221" i="2"/>
  <c r="AN221" i="2"/>
  <c r="AM221" i="2"/>
  <c r="AL221" i="2"/>
  <c r="AK221" i="2"/>
  <c r="AJ221" i="2"/>
  <c r="AI221" i="2"/>
  <c r="AH221" i="2"/>
  <c r="AG221" i="2"/>
  <c r="AF221" i="2"/>
  <c r="J274" i="2"/>
  <c r="K274" i="2"/>
  <c r="C222" i="2"/>
  <c r="AL222" i="2" l="1"/>
  <c r="AK222" i="2"/>
  <c r="AJ222" i="2"/>
  <c r="AH222" i="2"/>
  <c r="AG222" i="2"/>
  <c r="AO222" i="2"/>
  <c r="AN222" i="2"/>
  <c r="AM222" i="2"/>
  <c r="AI222" i="2"/>
  <c r="AW222" i="2"/>
  <c r="AD271" i="2"/>
  <c r="AE271" i="2" s="1"/>
  <c r="AV222" i="2"/>
  <c r="AU222" i="2"/>
  <c r="AT222" i="2"/>
  <c r="AS222" i="2"/>
  <c r="AR222" i="2"/>
  <c r="AQ222" i="2"/>
  <c r="AP222" i="2"/>
  <c r="K275" i="2"/>
  <c r="J275" i="2"/>
  <c r="C223" i="2"/>
  <c r="AL223" i="2" l="1"/>
  <c r="AK223" i="2"/>
  <c r="AJ223" i="2"/>
  <c r="AI223" i="2"/>
  <c r="AV223" i="2"/>
  <c r="AD272" i="2"/>
  <c r="AE272" i="2" s="1"/>
  <c r="AU223" i="2"/>
  <c r="AT223" i="2"/>
  <c r="AW223" i="2"/>
  <c r="AS223" i="2"/>
  <c r="AR223" i="2"/>
  <c r="AQ223" i="2"/>
  <c r="AP223" i="2"/>
  <c r="AO223" i="2"/>
  <c r="AN223" i="2"/>
  <c r="AM223" i="2"/>
  <c r="AH223" i="2"/>
  <c r="J276" i="2"/>
  <c r="K276" i="2"/>
  <c r="C224" i="2"/>
  <c r="AS224" i="2" l="1"/>
  <c r="AR224" i="2"/>
  <c r="AQ224" i="2"/>
  <c r="AP224" i="2"/>
  <c r="AI224" i="2"/>
  <c r="AW224" i="2"/>
  <c r="AV224" i="2"/>
  <c r="AU224" i="2"/>
  <c r="AT224" i="2"/>
  <c r="AO224" i="2"/>
  <c r="AN224" i="2"/>
  <c r="AM224" i="2"/>
  <c r="AL224" i="2"/>
  <c r="AK224" i="2"/>
  <c r="AJ224" i="2"/>
  <c r="AD273" i="2"/>
  <c r="AE273" i="2" s="1"/>
  <c r="K277" i="2"/>
  <c r="J277" i="2"/>
  <c r="C225" i="2"/>
  <c r="AS225" i="2" l="1"/>
  <c r="AR225" i="2"/>
  <c r="AQ225" i="2"/>
  <c r="AW225" i="2"/>
  <c r="AV225" i="2"/>
  <c r="AU225" i="2"/>
  <c r="AT225" i="2"/>
  <c r="AP225" i="2"/>
  <c r="AD274" i="2"/>
  <c r="AE274" i="2" s="1"/>
  <c r="AO225" i="2"/>
  <c r="AN225" i="2"/>
  <c r="AM225" i="2"/>
  <c r="AL225" i="2"/>
  <c r="AK225" i="2"/>
  <c r="AJ225" i="2"/>
  <c r="J278" i="2"/>
  <c r="K278" i="2"/>
  <c r="C226" i="2"/>
  <c r="AN226" i="2" l="1"/>
  <c r="AM226" i="2"/>
  <c r="AL226" i="2"/>
  <c r="AD275" i="2"/>
  <c r="AE275" i="2" s="1"/>
  <c r="AK226" i="2"/>
  <c r="AO226" i="2"/>
  <c r="AW226" i="2"/>
  <c r="AV226" i="2"/>
  <c r="AU226" i="2"/>
  <c r="AT226" i="2"/>
  <c r="AS226" i="2"/>
  <c r="AR226" i="2"/>
  <c r="AQ226" i="2"/>
  <c r="AP226" i="2"/>
  <c r="K279" i="2"/>
  <c r="J279" i="2"/>
  <c r="C227" i="2"/>
  <c r="AD276" i="2" l="1"/>
  <c r="AE276" i="2" s="1"/>
  <c r="AW227" i="2"/>
  <c r="AV227" i="2"/>
  <c r="AU227" i="2"/>
  <c r="AT227" i="2"/>
  <c r="AS227" i="2"/>
  <c r="AR227" i="2"/>
  <c r="AQ227" i="2"/>
  <c r="AP227" i="2"/>
  <c r="AO227" i="2"/>
  <c r="AN227" i="2"/>
  <c r="AM227" i="2"/>
  <c r="AL227" i="2"/>
  <c r="J280" i="2"/>
  <c r="K280" i="2"/>
  <c r="C228" i="2"/>
  <c r="AD277" i="2" l="1"/>
  <c r="AE277" i="2" s="1"/>
  <c r="AM228" i="2"/>
  <c r="AU228" i="2"/>
  <c r="AT228" i="2"/>
  <c r="AS228" i="2"/>
  <c r="AR228" i="2"/>
  <c r="AQ228" i="2"/>
  <c r="AP228" i="2"/>
  <c r="AO228" i="2"/>
  <c r="AN228" i="2"/>
  <c r="AW228" i="2"/>
  <c r="AV228" i="2"/>
  <c r="J281" i="2"/>
  <c r="K281" i="2"/>
  <c r="C229" i="2"/>
  <c r="AW229" i="2" l="1"/>
  <c r="AV229" i="2"/>
  <c r="AD278" i="2"/>
  <c r="AE278" i="2" s="1"/>
  <c r="AU229" i="2"/>
  <c r="AT229" i="2"/>
  <c r="AS229" i="2"/>
  <c r="AR229" i="2"/>
  <c r="AQ229" i="2"/>
  <c r="AP229" i="2"/>
  <c r="AO229" i="2"/>
  <c r="AN229" i="2"/>
  <c r="K282" i="2"/>
  <c r="J282" i="2"/>
  <c r="C230" i="2"/>
  <c r="AP230" i="2" l="1"/>
  <c r="AO230" i="2"/>
  <c r="AT230" i="2"/>
  <c r="AS230" i="2"/>
  <c r="AR230" i="2"/>
  <c r="AW230" i="2"/>
  <c r="AD279" i="2"/>
  <c r="AE279" i="2" s="1"/>
  <c r="AV230" i="2"/>
  <c r="AU230" i="2"/>
  <c r="AQ230" i="2"/>
  <c r="J283" i="2"/>
  <c r="K283" i="2"/>
  <c r="C231" i="2"/>
  <c r="AW231" i="2" l="1"/>
  <c r="AV231" i="2"/>
  <c r="AU231" i="2"/>
  <c r="AT231" i="2"/>
  <c r="AS231" i="2"/>
  <c r="AR231" i="2"/>
  <c r="AQ231" i="2"/>
  <c r="AD280" i="2"/>
  <c r="AE280" i="2" s="1"/>
  <c r="AP231" i="2"/>
  <c r="K284" i="2"/>
  <c r="J284" i="2"/>
  <c r="C232" i="2"/>
  <c r="AW232" i="2" l="1"/>
  <c r="AV232" i="2"/>
  <c r="AU232" i="2"/>
  <c r="AT232" i="2"/>
  <c r="AS232" i="2"/>
  <c r="AR232" i="2"/>
  <c r="AD281" i="2"/>
  <c r="AE281" i="2" s="1"/>
  <c r="AQ232" i="2"/>
  <c r="J285" i="2"/>
  <c r="K285" i="2"/>
  <c r="C233" i="2"/>
  <c r="AW233" i="2" l="1"/>
  <c r="AT233" i="2"/>
  <c r="AS233" i="2"/>
  <c r="AR233" i="2"/>
  <c r="AD282" i="2"/>
  <c r="AE282" i="2" s="1"/>
  <c r="AV233" i="2"/>
  <c r="AU233" i="2"/>
  <c r="K286" i="2"/>
  <c r="J286" i="2"/>
  <c r="C234" i="2"/>
  <c r="AT234" i="2" l="1"/>
  <c r="AS234" i="2"/>
  <c r="AD283" i="2"/>
  <c r="AE283" i="2" s="1"/>
  <c r="AW234" i="2"/>
  <c r="AV234" i="2"/>
  <c r="AU234" i="2"/>
  <c r="J287" i="2"/>
  <c r="K287" i="2"/>
  <c r="C235" i="2"/>
  <c r="AD284" i="2" l="1"/>
  <c r="AE284" i="2" s="1"/>
  <c r="AW235" i="2"/>
  <c r="AV235" i="2"/>
  <c r="AU235" i="2"/>
  <c r="AT235" i="2"/>
  <c r="K288" i="2"/>
  <c r="J288" i="2"/>
  <c r="C236" i="2"/>
  <c r="AD285" i="2" l="1"/>
  <c r="AE285" i="2" s="1"/>
  <c r="AW236" i="2"/>
  <c r="AV236" i="2"/>
  <c r="AU236" i="2"/>
  <c r="J290" i="2"/>
  <c r="F11" i="3" a="1"/>
  <c r="F11" i="3" s="1"/>
  <c r="K290" i="2"/>
  <c r="C237" i="2"/>
  <c r="C99" i="2"/>
  <c r="AD148" i="2" s="1"/>
  <c r="AE148" i="2" s="1"/>
  <c r="AW237" i="2" l="1"/>
  <c r="AV237" i="2"/>
  <c r="AD286" i="2"/>
  <c r="AE286" i="2" s="1"/>
  <c r="C238" i="2"/>
  <c r="C100" i="2"/>
  <c r="AD149" i="2" s="1"/>
  <c r="AE149" i="2" s="1"/>
  <c r="C101" i="2" l="1"/>
  <c r="AD150" i="2" s="1"/>
  <c r="AE150" i="2" s="1"/>
  <c r="AW238" i="2"/>
  <c r="AD287" i="2"/>
  <c r="AE287" i="2" s="1"/>
  <c r="C239" i="2"/>
  <c r="AD288" i="2" s="1"/>
  <c r="C102" i="2" l="1"/>
  <c r="AD151" i="2" s="1"/>
  <c r="AE151" i="2" s="1"/>
  <c r="AD290" i="2"/>
  <c r="AE288" i="2"/>
  <c r="AE290" i="2" s="1"/>
  <c r="C103" i="2" l="1"/>
  <c r="AD152" i="2" s="1"/>
  <c r="AE152" i="2" s="1"/>
  <c r="C104" i="2" l="1"/>
  <c r="AD153" i="2" s="1"/>
  <c r="AE153" i="2" s="1"/>
  <c r="C105" i="2" l="1"/>
  <c r="AD154" i="2" s="1"/>
  <c r="AE154" i="2" s="1"/>
  <c r="C106" i="2" l="1"/>
  <c r="AD155" i="2" s="1"/>
  <c r="AE155" i="2" s="1"/>
  <c r="C107" i="2" l="1"/>
  <c r="AD156" i="2" s="1"/>
  <c r="AE156" i="2" s="1"/>
  <c r="C108" i="2" l="1"/>
  <c r="AD157" i="2" s="1"/>
  <c r="AE157" i="2" s="1"/>
  <c r="C109" i="2" l="1"/>
  <c r="AD158" i="2" s="1"/>
  <c r="AE158" i="2" s="1"/>
  <c r="C110" i="2" l="1"/>
  <c r="AD159" i="2" s="1"/>
  <c r="AE159" i="2" s="1"/>
  <c r="C111" i="2" l="1"/>
  <c r="AD160" i="2" s="1"/>
  <c r="AE160" i="2" s="1"/>
  <c r="C112" i="2" l="1"/>
  <c r="AD161" i="2" s="1"/>
  <c r="AE161" i="2" s="1"/>
  <c r="C113" i="2" l="1"/>
  <c r="AD162" i="2" s="1"/>
  <c r="AE162" i="2" s="1"/>
  <c r="C114" i="2"/>
  <c r="AD163" i="2" s="1"/>
  <c r="AE163" i="2" s="1"/>
  <c r="C115" i="2" l="1"/>
  <c r="AD164" i="2" s="1"/>
  <c r="AE164" i="2" s="1"/>
  <c r="C116" i="2" l="1"/>
  <c r="AD165" i="2" s="1"/>
  <c r="AE165" i="2" s="1"/>
  <c r="C117" i="2" l="1"/>
  <c r="AD166" i="2" s="1"/>
  <c r="AE166" i="2" s="1"/>
  <c r="C118" i="2" l="1"/>
  <c r="AD167" i="2" s="1"/>
  <c r="AE167" i="2" s="1"/>
  <c r="C119" i="2" l="1"/>
  <c r="AD168" i="2" s="1"/>
  <c r="AE168" i="2" s="1"/>
  <c r="C120" i="2" l="1"/>
  <c r="AD169" i="2" s="1"/>
  <c r="AE169" i="2" s="1"/>
  <c r="C121" i="2" l="1"/>
  <c r="AD170" i="2" s="1"/>
  <c r="AE170" i="2" s="1"/>
  <c r="C122" i="2" l="1"/>
  <c r="AD171" i="2" s="1"/>
  <c r="AE171" i="2" s="1"/>
  <c r="C123" i="2" l="1"/>
  <c r="AD172" i="2" s="1"/>
  <c r="AE172" i="2" s="1"/>
  <c r="C124" i="2" l="1"/>
  <c r="AD173" i="2" s="1"/>
  <c r="AE173" i="2" s="1"/>
  <c r="C125" i="2" l="1"/>
  <c r="AD174" i="2" s="1"/>
  <c r="AE174" i="2" s="1"/>
  <c r="C126" i="2" l="1"/>
  <c r="AD175" i="2" s="1"/>
  <c r="AE175" i="2" s="1"/>
  <c r="C127" i="2" l="1"/>
  <c r="AD176" i="2" s="1"/>
  <c r="AE176" i="2" s="1"/>
  <c r="C128" i="2" l="1"/>
  <c r="AD177" i="2" s="1"/>
  <c r="AE177" i="2" s="1"/>
  <c r="C129" i="2" l="1"/>
  <c r="AD178" i="2" s="1"/>
  <c r="AE178" i="2" s="1"/>
  <c r="C130" i="2" l="1"/>
  <c r="AD179" i="2" s="1"/>
  <c r="AE179" i="2" s="1"/>
  <c r="C131" i="2" l="1"/>
  <c r="AD180" i="2" s="1"/>
  <c r="AE180" i="2" s="1"/>
  <c r="C132" i="2" l="1"/>
  <c r="AD181" i="2" s="1"/>
  <c r="AE181" i="2" s="1"/>
  <c r="C133" i="2" l="1"/>
  <c r="AD182" i="2" s="1"/>
  <c r="AE182" i="2" s="1"/>
  <c r="C134" i="2" l="1"/>
  <c r="AD183" i="2" s="1"/>
  <c r="AE183" i="2" s="1"/>
  <c r="C135" i="2" l="1"/>
  <c r="AD184" i="2" s="1"/>
  <c r="AE184" i="2" s="1"/>
  <c r="C136" i="2" l="1"/>
  <c r="AD185" i="2" s="1"/>
  <c r="AE185" i="2" s="1"/>
  <c r="C137" i="2" l="1"/>
  <c r="AD186" i="2" s="1"/>
  <c r="AE186" i="2" l="1"/>
  <c r="AE188" i="2" s="1"/>
  <c r="AD188" i="2"/>
  <c r="D98" i="2" l="1"/>
  <c r="G97" i="2"/>
  <c r="G98" i="2" s="1"/>
  <c r="G99" i="2" l="1"/>
  <c r="G100" i="2" s="1"/>
  <c r="G101" i="2" s="1"/>
  <c r="G102" i="2" s="1"/>
  <c r="G103" i="2" s="1"/>
  <c r="G104" i="2" s="1"/>
  <c r="E98" i="2"/>
  <c r="D99" i="2"/>
  <c r="H98" i="2" l="1"/>
  <c r="I98" i="2" s="1"/>
  <c r="F99" i="2" s="1"/>
  <c r="G200" i="2"/>
  <c r="D100" i="2"/>
  <c r="E99" i="2"/>
  <c r="G105" i="2"/>
  <c r="C249" i="2"/>
  <c r="C147" i="2"/>
  <c r="C148" i="2"/>
  <c r="C250" i="2"/>
  <c r="G147" i="2" l="1"/>
  <c r="AA147" i="2" s="1"/>
  <c r="D200" i="2"/>
  <c r="G201" i="2"/>
  <c r="K202" i="2" s="1"/>
  <c r="E200" i="2"/>
  <c r="F200" i="2"/>
  <c r="K201" i="2"/>
  <c r="J200" i="2"/>
  <c r="L202" i="2"/>
  <c r="M203" i="2"/>
  <c r="O205" i="2"/>
  <c r="N204" i="2"/>
  <c r="P206" i="2"/>
  <c r="Q207" i="2"/>
  <c r="R208" i="2"/>
  <c r="S209" i="2"/>
  <c r="T210" i="2"/>
  <c r="U211" i="2"/>
  <c r="V212" i="2"/>
  <c r="W213" i="2"/>
  <c r="X214" i="2"/>
  <c r="Y215" i="2"/>
  <c r="Z216" i="2"/>
  <c r="AA217" i="2"/>
  <c r="AB218" i="2"/>
  <c r="AC219" i="2"/>
  <c r="AD220" i="2"/>
  <c r="AE221" i="2"/>
  <c r="AF222" i="2"/>
  <c r="AG223" i="2"/>
  <c r="AH224" i="2"/>
  <c r="AI225" i="2"/>
  <c r="AJ226" i="2"/>
  <c r="AK227" i="2"/>
  <c r="AL228" i="2"/>
  <c r="AM229" i="2"/>
  <c r="AN230" i="2"/>
  <c r="AO231" i="2"/>
  <c r="AP232" i="2"/>
  <c r="AQ233" i="2"/>
  <c r="AR234" i="2"/>
  <c r="AS235" i="2"/>
  <c r="AT236" i="2"/>
  <c r="AU237" i="2"/>
  <c r="AV238" i="2"/>
  <c r="AW239" i="2"/>
  <c r="AW240" i="2" s="1"/>
  <c r="AW241" i="2" s="1"/>
  <c r="G106" i="2"/>
  <c r="G107" i="2" s="1"/>
  <c r="D101" i="2"/>
  <c r="E100" i="2"/>
  <c r="H99" i="2"/>
  <c r="I99" i="2" s="1"/>
  <c r="F100" i="2" s="1"/>
  <c r="C149" i="2"/>
  <c r="C251" i="2"/>
  <c r="F147" i="2" l="1"/>
  <c r="O147" i="2" s="1"/>
  <c r="E147" i="2"/>
  <c r="N147" i="2" s="1"/>
  <c r="D147" i="2"/>
  <c r="M147" i="2" s="1"/>
  <c r="AJ227" i="2"/>
  <c r="S147" i="2"/>
  <c r="AI226" i="2"/>
  <c r="W147" i="2"/>
  <c r="U147" i="2"/>
  <c r="AH225" i="2"/>
  <c r="J201" i="2"/>
  <c r="AG224" i="2"/>
  <c r="AF223" i="2"/>
  <c r="T211" i="2"/>
  <c r="S210" i="2"/>
  <c r="AV239" i="2"/>
  <c r="AV240" i="2" s="1"/>
  <c r="AV241" i="2" s="1"/>
  <c r="AT237" i="2"/>
  <c r="AD221" i="2"/>
  <c r="AU238" i="2"/>
  <c r="AS236" i="2"/>
  <c r="AC220" i="2"/>
  <c r="R209" i="2"/>
  <c r="AB219" i="2"/>
  <c r="Q208" i="2"/>
  <c r="AQ234" i="2"/>
  <c r="AA218" i="2"/>
  <c r="P207" i="2"/>
  <c r="AX200" i="2"/>
  <c r="AP233" i="2"/>
  <c r="Z217" i="2"/>
  <c r="O206" i="2"/>
  <c r="AO232" i="2"/>
  <c r="Y216" i="2"/>
  <c r="N205" i="2"/>
  <c r="AN231" i="2"/>
  <c r="X215" i="2"/>
  <c r="L203" i="2"/>
  <c r="AM230" i="2"/>
  <c r="W214" i="2"/>
  <c r="M204" i="2"/>
  <c r="AE222" i="2"/>
  <c r="AL229" i="2"/>
  <c r="V213" i="2"/>
  <c r="G202" i="2"/>
  <c r="L204" i="2" s="1"/>
  <c r="F201" i="2"/>
  <c r="D201" i="2"/>
  <c r="E201" i="2"/>
  <c r="AR235" i="2"/>
  <c r="AK228" i="2"/>
  <c r="U212" i="2"/>
  <c r="H100" i="2"/>
  <c r="G149" i="2" s="1"/>
  <c r="D102" i="2"/>
  <c r="E101" i="2"/>
  <c r="G148" i="2"/>
  <c r="G108" i="2"/>
  <c r="C150" i="2"/>
  <c r="C252" i="2"/>
  <c r="X147" i="2" l="1"/>
  <c r="U213" i="2"/>
  <c r="Z218" i="2"/>
  <c r="Y217" i="2"/>
  <c r="X216" i="2"/>
  <c r="W215" i="2"/>
  <c r="V214" i="2"/>
  <c r="AI227" i="2"/>
  <c r="AJ228" i="2"/>
  <c r="AL230" i="2"/>
  <c r="J202" i="2"/>
  <c r="AX202" i="2" s="1"/>
  <c r="AZ202" i="2" s="1"/>
  <c r="G251" i="2" s="1"/>
  <c r="W251" i="2" s="1"/>
  <c r="AO233" i="2"/>
  <c r="AM231" i="2"/>
  <c r="AK229" i="2"/>
  <c r="T212" i="2"/>
  <c r="AQ235" i="2"/>
  <c r="AP234" i="2"/>
  <c r="S211" i="2"/>
  <c r="AN232" i="2"/>
  <c r="K203" i="2"/>
  <c r="AH226" i="2"/>
  <c r="AG225" i="2"/>
  <c r="N206" i="2"/>
  <c r="AF224" i="2"/>
  <c r="M205" i="2"/>
  <c r="P208" i="2"/>
  <c r="AA219" i="2"/>
  <c r="AX201" i="2"/>
  <c r="AZ201" i="2" s="1"/>
  <c r="G250" i="2" s="1"/>
  <c r="AZ200" i="2"/>
  <c r="G203" i="2"/>
  <c r="T213" i="2" s="1"/>
  <c r="F202" i="2"/>
  <c r="D202" i="2"/>
  <c r="E202" i="2"/>
  <c r="AU239" i="2"/>
  <c r="AU240" i="2" s="1"/>
  <c r="AU241" i="2" s="1"/>
  <c r="AT238" i="2"/>
  <c r="R210" i="2"/>
  <c r="AE223" i="2"/>
  <c r="AC221" i="2"/>
  <c r="Q209" i="2"/>
  <c r="AD222" i="2"/>
  <c r="AS237" i="2"/>
  <c r="I100" i="2"/>
  <c r="F101" i="2" s="1"/>
  <c r="H101" i="2" s="1"/>
  <c r="I101" i="2" s="1"/>
  <c r="F102" i="2" s="1"/>
  <c r="AR236" i="2"/>
  <c r="AB220" i="2"/>
  <c r="O207" i="2"/>
  <c r="AA148" i="2"/>
  <c r="U148" i="2"/>
  <c r="S148" i="2"/>
  <c r="W148" i="2"/>
  <c r="AA149" i="2"/>
  <c r="U149" i="2"/>
  <c r="W149" i="2"/>
  <c r="S149" i="2"/>
  <c r="D148" i="2"/>
  <c r="M148" i="2" s="1"/>
  <c r="F148" i="2"/>
  <c r="O148" i="2" s="1"/>
  <c r="E148" i="2"/>
  <c r="N148" i="2" s="1"/>
  <c r="G109" i="2"/>
  <c r="D103" i="2"/>
  <c r="E102" i="2"/>
  <c r="F149" i="2"/>
  <c r="O149" i="2" s="1"/>
  <c r="D149" i="2"/>
  <c r="M149" i="2" s="1"/>
  <c r="E149" i="2"/>
  <c r="N149" i="2" s="1"/>
  <c r="P147" i="2"/>
  <c r="C253" i="2"/>
  <c r="C151" i="2"/>
  <c r="Z147" i="2" l="1"/>
  <c r="AB147" i="2" s="1"/>
  <c r="AF147" i="2" s="1"/>
  <c r="S251" i="2"/>
  <c r="F251" i="2"/>
  <c r="O251" i="2" s="1"/>
  <c r="D251" i="2"/>
  <c r="M251" i="2" s="1"/>
  <c r="E251" i="2"/>
  <c r="N251" i="2" s="1"/>
  <c r="Y218" i="2"/>
  <c r="U251" i="2"/>
  <c r="X217" i="2"/>
  <c r="AN233" i="2"/>
  <c r="AP235" i="2"/>
  <c r="AE224" i="2"/>
  <c r="R211" i="2"/>
  <c r="AS238" i="2"/>
  <c r="AM232" i="2"/>
  <c r="AL231" i="2"/>
  <c r="L205" i="2"/>
  <c r="V215" i="2"/>
  <c r="Q210" i="2"/>
  <c r="P209" i="2"/>
  <c r="N207" i="2"/>
  <c r="AB221" i="2"/>
  <c r="M206" i="2"/>
  <c r="W216" i="2"/>
  <c r="AQ236" i="2"/>
  <c r="AO234" i="2"/>
  <c r="AD223" i="2"/>
  <c r="AC222" i="2"/>
  <c r="AA220" i="2"/>
  <c r="K204" i="2"/>
  <c r="AT239" i="2"/>
  <c r="AT240" i="2" s="1"/>
  <c r="AT241" i="2" s="1"/>
  <c r="AR237" i="2"/>
  <c r="O208" i="2"/>
  <c r="Z219" i="2"/>
  <c r="J203" i="2"/>
  <c r="AX203" i="2" s="1"/>
  <c r="AZ203" i="2" s="1"/>
  <c r="G252" i="2" s="1"/>
  <c r="E252" i="2" s="1"/>
  <c r="N252" i="2" s="1"/>
  <c r="G204" i="2"/>
  <c r="P210" i="2" s="1"/>
  <c r="E203" i="2"/>
  <c r="F203" i="2"/>
  <c r="D203" i="2"/>
  <c r="U214" i="2"/>
  <c r="AI228" i="2"/>
  <c r="F250" i="2"/>
  <c r="O250" i="2" s="1"/>
  <c r="E250" i="2"/>
  <c r="N250" i="2" s="1"/>
  <c r="D250" i="2"/>
  <c r="M250" i="2" s="1"/>
  <c r="W250" i="2"/>
  <c r="S250" i="2"/>
  <c r="U250" i="2"/>
  <c r="AK230" i="2"/>
  <c r="AJ229" i="2"/>
  <c r="AH227" i="2"/>
  <c r="G249" i="2"/>
  <c r="AG226" i="2"/>
  <c r="S212" i="2"/>
  <c r="AF225" i="2"/>
  <c r="X149" i="2"/>
  <c r="X148" i="2"/>
  <c r="D104" i="2"/>
  <c r="E103" i="2"/>
  <c r="P149" i="2"/>
  <c r="H102" i="2"/>
  <c r="G151" i="2" s="1"/>
  <c r="G110" i="2"/>
  <c r="G111" i="2" s="1"/>
  <c r="G150" i="2"/>
  <c r="C254" i="2"/>
  <c r="C152" i="2"/>
  <c r="P251" i="2" l="1"/>
  <c r="X251" i="2"/>
  <c r="W217" i="2"/>
  <c r="AM233" i="2"/>
  <c r="X218" i="2"/>
  <c r="AN234" i="2"/>
  <c r="V216" i="2"/>
  <c r="J204" i="2"/>
  <c r="AX204" i="2" s="1"/>
  <c r="AZ204" i="2" s="1"/>
  <c r="G253" i="2" s="1"/>
  <c r="F253" i="2" s="1"/>
  <c r="O253" i="2" s="1"/>
  <c r="AL232" i="2"/>
  <c r="K205" i="2"/>
  <c r="F252" i="2"/>
  <c r="O252" i="2" s="1"/>
  <c r="D252" i="2"/>
  <c r="M252" i="2" s="1"/>
  <c r="S252" i="2"/>
  <c r="W252" i="2"/>
  <c r="U252" i="2"/>
  <c r="P250" i="2"/>
  <c r="AI229" i="2"/>
  <c r="AG227" i="2"/>
  <c r="AD224" i="2"/>
  <c r="R212" i="2"/>
  <c r="O209" i="2"/>
  <c r="AH228" i="2"/>
  <c r="AF226" i="2"/>
  <c r="AR238" i="2"/>
  <c r="G205" i="2"/>
  <c r="AJ231" i="2" s="1"/>
  <c r="F204" i="2"/>
  <c r="E204" i="2"/>
  <c r="D204" i="2"/>
  <c r="T214" i="2"/>
  <c r="Q211" i="2"/>
  <c r="D249" i="2"/>
  <c r="M249" i="2" s="1"/>
  <c r="E249" i="2"/>
  <c r="N249" i="2" s="1"/>
  <c r="F249" i="2"/>
  <c r="O249" i="2" s="1"/>
  <c r="S249" i="2"/>
  <c r="W249" i="2"/>
  <c r="U249" i="2"/>
  <c r="AS239" i="2"/>
  <c r="AS240" i="2" s="1"/>
  <c r="AS241" i="2" s="1"/>
  <c r="AB222" i="2"/>
  <c r="Z149" i="2"/>
  <c r="AB149" i="2" s="1"/>
  <c r="AF149" i="2" s="1"/>
  <c r="AQ237" i="2"/>
  <c r="AA221" i="2"/>
  <c r="M207" i="2"/>
  <c r="U215" i="2"/>
  <c r="X250" i="2"/>
  <c r="AE225" i="2"/>
  <c r="AC223" i="2"/>
  <c r="AP236" i="2"/>
  <c r="Z220" i="2"/>
  <c r="N208" i="2"/>
  <c r="AK231" i="2"/>
  <c r="AJ230" i="2"/>
  <c r="S213" i="2"/>
  <c r="AO235" i="2"/>
  <c r="Y219" i="2"/>
  <c r="L206" i="2"/>
  <c r="AA150" i="2"/>
  <c r="U150" i="2"/>
  <c r="S150" i="2"/>
  <c r="W150" i="2"/>
  <c r="AA151" i="2"/>
  <c r="U151" i="2"/>
  <c r="S151" i="2"/>
  <c r="W151" i="2"/>
  <c r="E150" i="2"/>
  <c r="N150" i="2" s="1"/>
  <c r="D150" i="2"/>
  <c r="M150" i="2" s="1"/>
  <c r="F150" i="2"/>
  <c r="O150" i="2" s="1"/>
  <c r="I102" i="2"/>
  <c r="F103" i="2" s="1"/>
  <c r="D105" i="2"/>
  <c r="E104" i="2"/>
  <c r="P148" i="2"/>
  <c r="Z148" i="2" s="1"/>
  <c r="G112" i="2"/>
  <c r="E151" i="2"/>
  <c r="N151" i="2" s="1"/>
  <c r="F151" i="2"/>
  <c r="O151" i="2" s="1"/>
  <c r="D151" i="2"/>
  <c r="M151" i="2" s="1"/>
  <c r="C153" i="2"/>
  <c r="C255" i="2"/>
  <c r="Z251" i="2" l="1"/>
  <c r="AB251" i="2" s="1"/>
  <c r="AF251" i="2" s="1"/>
  <c r="P252" i="2"/>
  <c r="X252" i="2"/>
  <c r="X219" i="2"/>
  <c r="W253" i="2"/>
  <c r="L207" i="2"/>
  <c r="E253" i="2"/>
  <c r="N253" i="2" s="1"/>
  <c r="Y220" i="2"/>
  <c r="K206" i="2"/>
  <c r="D253" i="2"/>
  <c r="W218" i="2"/>
  <c r="U253" i="2"/>
  <c r="S253" i="2"/>
  <c r="J205" i="2"/>
  <c r="AX205" i="2" s="1"/>
  <c r="AZ205" i="2" s="1"/>
  <c r="G254" i="2" s="1"/>
  <c r="D254" i="2" s="1"/>
  <c r="M254" i="2" s="1"/>
  <c r="AM234" i="2"/>
  <c r="Z250" i="2"/>
  <c r="AB250" i="2" s="1"/>
  <c r="AF250" i="2" s="1"/>
  <c r="AO236" i="2"/>
  <c r="AN235" i="2"/>
  <c r="V217" i="2"/>
  <c r="U216" i="2"/>
  <c r="X249" i="2"/>
  <c r="G206" i="2"/>
  <c r="K207" i="2" s="1"/>
  <c r="E205" i="2"/>
  <c r="D205" i="2"/>
  <c r="F205" i="2"/>
  <c r="AL233" i="2"/>
  <c r="S214" i="2"/>
  <c r="Q212" i="2"/>
  <c r="AI230" i="2"/>
  <c r="AF227" i="2"/>
  <c r="AC224" i="2"/>
  <c r="P211" i="2"/>
  <c r="AK232" i="2"/>
  <c r="AG228" i="2"/>
  <c r="T215" i="2"/>
  <c r="R213" i="2"/>
  <c r="AR239" i="2"/>
  <c r="AR240" i="2" s="1"/>
  <c r="AR241" i="2" s="1"/>
  <c r="AB223" i="2"/>
  <c r="O210" i="2"/>
  <c r="AH229" i="2"/>
  <c r="AQ238" i="2"/>
  <c r="AA222" i="2"/>
  <c r="N209" i="2"/>
  <c r="AE226" i="2"/>
  <c r="AD225" i="2"/>
  <c r="AP237" i="2"/>
  <c r="Z221" i="2"/>
  <c r="M208" i="2"/>
  <c r="P151" i="2"/>
  <c r="X151" i="2"/>
  <c r="X150" i="2"/>
  <c r="AB148" i="2"/>
  <c r="AF148" i="2" s="1"/>
  <c r="D106" i="2"/>
  <c r="E105" i="2"/>
  <c r="H103" i="2"/>
  <c r="I103" i="2" s="1"/>
  <c r="F104" i="2" s="1"/>
  <c r="H104" i="2" s="1"/>
  <c r="G153" i="2" s="1"/>
  <c r="G113" i="2"/>
  <c r="G114" i="2" s="1"/>
  <c r="G115" i="2" s="1"/>
  <c r="G116" i="2" s="1"/>
  <c r="G117" i="2" s="1"/>
  <c r="C256" i="2"/>
  <c r="C154" i="2"/>
  <c r="M253" i="2" l="1"/>
  <c r="P253" i="2" s="1"/>
  <c r="Z252" i="2"/>
  <c r="AB252" i="2" s="1"/>
  <c r="AF252" i="2" s="1"/>
  <c r="X253" i="2"/>
  <c r="U254" i="2"/>
  <c r="S254" i="2"/>
  <c r="F254" i="2"/>
  <c r="O254" i="2" s="1"/>
  <c r="E254" i="2"/>
  <c r="N254" i="2" s="1"/>
  <c r="W254" i="2"/>
  <c r="U217" i="2"/>
  <c r="V218" i="2"/>
  <c r="AI231" i="2"/>
  <c r="AL234" i="2"/>
  <c r="AJ232" i="2"/>
  <c r="AM235" i="2"/>
  <c r="AK233" i="2"/>
  <c r="T216" i="2"/>
  <c r="W219" i="2"/>
  <c r="AH230" i="2"/>
  <c r="AG229" i="2"/>
  <c r="AF228" i="2"/>
  <c r="AC225" i="2"/>
  <c r="AQ239" i="2"/>
  <c r="AQ240" i="2" s="1"/>
  <c r="AQ241" i="2" s="1"/>
  <c r="N210" i="2"/>
  <c r="J206" i="2"/>
  <c r="AX206" i="2" s="1"/>
  <c r="AZ206" i="2" s="1"/>
  <c r="G255" i="2" s="1"/>
  <c r="W255" i="2" s="1"/>
  <c r="R214" i="2"/>
  <c r="Q213" i="2"/>
  <c r="O211" i="2"/>
  <c r="P212" i="2"/>
  <c r="AP238" i="2"/>
  <c r="Z222" i="2"/>
  <c r="M209" i="2"/>
  <c r="AE227" i="2"/>
  <c r="AD226" i="2"/>
  <c r="AB224" i="2"/>
  <c r="AA223" i="2"/>
  <c r="AO237" i="2"/>
  <c r="Y221" i="2"/>
  <c r="L208" i="2"/>
  <c r="S215" i="2"/>
  <c r="AN236" i="2"/>
  <c r="X220" i="2"/>
  <c r="Z151" i="2"/>
  <c r="AB151" i="2" s="1"/>
  <c r="AF151" i="2" s="1"/>
  <c r="P249" i="2"/>
  <c r="G207" i="2"/>
  <c r="M210" i="2" s="1"/>
  <c r="D206" i="2"/>
  <c r="E206" i="2"/>
  <c r="F206" i="2"/>
  <c r="AA153" i="2"/>
  <c r="U153" i="2"/>
  <c r="S153" i="2"/>
  <c r="W153" i="2"/>
  <c r="P150" i="2"/>
  <c r="Z150" i="2" s="1"/>
  <c r="F153" i="2"/>
  <c r="O153" i="2" s="1"/>
  <c r="D153" i="2"/>
  <c r="M153" i="2" s="1"/>
  <c r="E153" i="2"/>
  <c r="N153" i="2" s="1"/>
  <c r="I104" i="2"/>
  <c r="F105" i="2" s="1"/>
  <c r="H105" i="2" s="1"/>
  <c r="G154" i="2" s="1"/>
  <c r="G152" i="2"/>
  <c r="G118" i="2"/>
  <c r="D107" i="2"/>
  <c r="E106" i="2"/>
  <c r="C257" i="2"/>
  <c r="C155" i="2"/>
  <c r="X153" i="2" l="1"/>
  <c r="Z253" i="2"/>
  <c r="AB253" i="2" s="1"/>
  <c r="AF253" i="2" s="1"/>
  <c r="P254" i="2"/>
  <c r="X254" i="2"/>
  <c r="U255" i="2"/>
  <c r="D255" i="2"/>
  <c r="M255" i="2" s="1"/>
  <c r="S255" i="2"/>
  <c r="E255" i="2"/>
  <c r="N255" i="2" s="1"/>
  <c r="F255" i="2"/>
  <c r="O255" i="2" s="1"/>
  <c r="AJ233" i="2"/>
  <c r="U218" i="2"/>
  <c r="AH231" i="2"/>
  <c r="AK234" i="2"/>
  <c r="T217" i="2"/>
  <c r="Q214" i="2"/>
  <c r="AF229" i="2"/>
  <c r="AA224" i="2"/>
  <c r="AB225" i="2"/>
  <c r="G208" i="2"/>
  <c r="O213" i="2" s="1"/>
  <c r="E207" i="2"/>
  <c r="F207" i="2"/>
  <c r="D207" i="2"/>
  <c r="AG230" i="2"/>
  <c r="R215" i="2"/>
  <c r="Z249" i="2"/>
  <c r="L209" i="2"/>
  <c r="AL235" i="2"/>
  <c r="S216" i="2"/>
  <c r="AD227" i="2"/>
  <c r="P213" i="2"/>
  <c r="Y222" i="2"/>
  <c r="AN237" i="2"/>
  <c r="X221" i="2"/>
  <c r="K208" i="2"/>
  <c r="V219" i="2"/>
  <c r="AI232" i="2"/>
  <c r="AE228" i="2"/>
  <c r="AC226" i="2"/>
  <c r="O212" i="2"/>
  <c r="N211" i="2"/>
  <c r="AP239" i="2"/>
  <c r="AP240" i="2" s="1"/>
  <c r="AP241" i="2" s="1"/>
  <c r="Z223" i="2"/>
  <c r="AO238" i="2"/>
  <c r="AM236" i="2"/>
  <c r="W220" i="2"/>
  <c r="J207" i="2"/>
  <c r="AX207" i="2" s="1"/>
  <c r="P153" i="2"/>
  <c r="AA154" i="2"/>
  <c r="U154" i="2"/>
  <c r="W154" i="2"/>
  <c r="S154" i="2"/>
  <c r="AA152" i="2"/>
  <c r="U152" i="2"/>
  <c r="S152" i="2"/>
  <c r="W152" i="2"/>
  <c r="AB150" i="2"/>
  <c r="AF150" i="2" s="1"/>
  <c r="I105" i="2"/>
  <c r="F106" i="2" s="1"/>
  <c r="D108" i="2"/>
  <c r="E107" i="2"/>
  <c r="G119" i="2"/>
  <c r="D154" i="2"/>
  <c r="M154" i="2" s="1"/>
  <c r="F154" i="2"/>
  <c r="O154" i="2" s="1"/>
  <c r="E154" i="2"/>
  <c r="N154" i="2" s="1"/>
  <c r="F152" i="2"/>
  <c r="O152" i="2" s="1"/>
  <c r="E152" i="2"/>
  <c r="N152" i="2" s="1"/>
  <c r="D152" i="2"/>
  <c r="M152" i="2" s="1"/>
  <c r="C258" i="2"/>
  <c r="C156" i="2"/>
  <c r="Z153" i="2" l="1"/>
  <c r="AB153" i="2" s="1"/>
  <c r="AF153" i="2" s="1"/>
  <c r="Z254" i="2"/>
  <c r="AB254" i="2" s="1"/>
  <c r="AF254" i="2" s="1"/>
  <c r="P255" i="2"/>
  <c r="AM237" i="2"/>
  <c r="W221" i="2"/>
  <c r="AN238" i="2"/>
  <c r="X222" i="2"/>
  <c r="K209" i="2"/>
  <c r="X255" i="2"/>
  <c r="J208" i="2"/>
  <c r="AX208" i="2" s="1"/>
  <c r="AZ208" i="2" s="1"/>
  <c r="G257" i="2" s="1"/>
  <c r="AJ234" i="2"/>
  <c r="AH232" i="2"/>
  <c r="U219" i="2"/>
  <c r="AG231" i="2"/>
  <c r="Q215" i="2"/>
  <c r="AK235" i="2"/>
  <c r="T218" i="2"/>
  <c r="AF230" i="2"/>
  <c r="AL236" i="2"/>
  <c r="AI233" i="2"/>
  <c r="AE229" i="2"/>
  <c r="AD228" i="2"/>
  <c r="AB226" i="2"/>
  <c r="G209" i="2"/>
  <c r="J209" i="2" s="1"/>
  <c r="E208" i="2"/>
  <c r="D208" i="2"/>
  <c r="F208" i="2"/>
  <c r="AC227" i="2"/>
  <c r="AA225" i="2"/>
  <c r="M211" i="2"/>
  <c r="V220" i="2"/>
  <c r="P214" i="2"/>
  <c r="AB249" i="2"/>
  <c r="AF249" i="2" s="1"/>
  <c r="Z224" i="2"/>
  <c r="N212" i="2"/>
  <c r="AZ207" i="2"/>
  <c r="S217" i="2"/>
  <c r="R216" i="2"/>
  <c r="AO239" i="2"/>
  <c r="AO240" i="2" s="1"/>
  <c r="AO241" i="2" s="1"/>
  <c r="Y223" i="2"/>
  <c r="L210" i="2"/>
  <c r="P154" i="2"/>
  <c r="X152" i="2"/>
  <c r="X154" i="2"/>
  <c r="D109" i="2"/>
  <c r="E108" i="2"/>
  <c r="G120" i="2"/>
  <c r="H106" i="2"/>
  <c r="G155" i="2" s="1"/>
  <c r="C259" i="2"/>
  <c r="C157" i="2"/>
  <c r="Z154" i="2" l="1"/>
  <c r="AB154" i="2" s="1"/>
  <c r="AF154" i="2" s="1"/>
  <c r="Z255" i="2"/>
  <c r="AB255" i="2" s="1"/>
  <c r="AF255" i="2" s="1"/>
  <c r="AX209" i="2"/>
  <c r="AZ209" i="2" s="1"/>
  <c r="G258" i="2" s="1"/>
  <c r="W258" i="2" s="1"/>
  <c r="K210" i="2"/>
  <c r="Z225" i="2"/>
  <c r="AA226" i="2"/>
  <c r="L211" i="2"/>
  <c r="S218" i="2"/>
  <c r="Y224" i="2"/>
  <c r="R217" i="2"/>
  <c r="AI234" i="2"/>
  <c r="T219" i="2"/>
  <c r="Q216" i="2"/>
  <c r="AN239" i="2"/>
  <c r="AN240" i="2" s="1"/>
  <c r="AN241" i="2" s="1"/>
  <c r="AL237" i="2"/>
  <c r="AK236" i="2"/>
  <c r="AJ235" i="2"/>
  <c r="AH233" i="2"/>
  <c r="AG232" i="2"/>
  <c r="O214" i="2"/>
  <c r="V221" i="2"/>
  <c r="AF231" i="2"/>
  <c r="AE230" i="2"/>
  <c r="AC228" i="2"/>
  <c r="P215" i="2"/>
  <c r="X223" i="2"/>
  <c r="U220" i="2"/>
  <c r="AD229" i="2"/>
  <c r="AB227" i="2"/>
  <c r="N213" i="2"/>
  <c r="M212" i="2"/>
  <c r="G256" i="2"/>
  <c r="F257" i="2"/>
  <c r="O257" i="2" s="1"/>
  <c r="E257" i="2"/>
  <c r="N257" i="2" s="1"/>
  <c r="D257" i="2"/>
  <c r="M257" i="2" s="1"/>
  <c r="S257" i="2"/>
  <c r="W257" i="2"/>
  <c r="U257" i="2"/>
  <c r="AM238" i="2"/>
  <c r="W222" i="2"/>
  <c r="G210" i="2"/>
  <c r="R218" i="2" s="1"/>
  <c r="D209" i="2"/>
  <c r="F209" i="2"/>
  <c r="E209" i="2"/>
  <c r="AA155" i="2"/>
  <c r="U155" i="2"/>
  <c r="S155" i="2"/>
  <c r="W155" i="2"/>
  <c r="I106" i="2"/>
  <c r="F107" i="2" s="1"/>
  <c r="H107" i="2" s="1"/>
  <c r="G156" i="2" s="1"/>
  <c r="F155" i="2"/>
  <c r="O155" i="2" s="1"/>
  <c r="E155" i="2"/>
  <c r="N155" i="2" s="1"/>
  <c r="D155" i="2"/>
  <c r="M155" i="2" s="1"/>
  <c r="G121" i="2"/>
  <c r="P152" i="2"/>
  <c r="Z152" i="2" s="1"/>
  <c r="D110" i="2"/>
  <c r="E109" i="2"/>
  <c r="C260" i="2"/>
  <c r="C158" i="2"/>
  <c r="E258" i="2" l="1"/>
  <c r="N258" i="2" s="1"/>
  <c r="F258" i="2"/>
  <c r="O258" i="2" s="1"/>
  <c r="D258" i="2"/>
  <c r="M258" i="2" s="1"/>
  <c r="U258" i="2"/>
  <c r="S258" i="2"/>
  <c r="N214" i="2"/>
  <c r="L212" i="2"/>
  <c r="K211" i="2"/>
  <c r="J210" i="2"/>
  <c r="AX210" i="2" s="1"/>
  <c r="AZ210" i="2" s="1"/>
  <c r="G259" i="2" s="1"/>
  <c r="D259" i="2" s="1"/>
  <c r="M259" i="2" s="1"/>
  <c r="M213" i="2"/>
  <c r="AK237" i="2"/>
  <c r="AE231" i="2"/>
  <c r="AD230" i="2"/>
  <c r="AC229" i="2"/>
  <c r="AB228" i="2"/>
  <c r="W223" i="2"/>
  <c r="AA227" i="2"/>
  <c r="Z226" i="2"/>
  <c r="Y225" i="2"/>
  <c r="Q217" i="2"/>
  <c r="X224" i="2"/>
  <c r="P216" i="2"/>
  <c r="AM239" i="2"/>
  <c r="AM240" i="2" s="1"/>
  <c r="AM241" i="2" s="1"/>
  <c r="O215" i="2"/>
  <c r="X155" i="2"/>
  <c r="AL238" i="2"/>
  <c r="T220" i="2"/>
  <c r="S219" i="2"/>
  <c r="V222" i="2"/>
  <c r="AJ236" i="2"/>
  <c r="AI235" i="2"/>
  <c r="AH234" i="2"/>
  <c r="AG233" i="2"/>
  <c r="AF232" i="2"/>
  <c r="P257" i="2"/>
  <c r="E256" i="2"/>
  <c r="N256" i="2" s="1"/>
  <c r="F256" i="2"/>
  <c r="O256" i="2" s="1"/>
  <c r="D256" i="2"/>
  <c r="M256" i="2" s="1"/>
  <c r="S256" i="2"/>
  <c r="W256" i="2"/>
  <c r="U256" i="2"/>
  <c r="X257" i="2"/>
  <c r="G211" i="2"/>
  <c r="O216" i="2" s="1"/>
  <c r="F210" i="2"/>
  <c r="E210" i="2"/>
  <c r="D210" i="2"/>
  <c r="U221" i="2"/>
  <c r="AB152" i="2"/>
  <c r="AF152" i="2" s="1"/>
  <c r="AA156" i="2"/>
  <c r="U156" i="2"/>
  <c r="W156" i="2"/>
  <c r="S156" i="2"/>
  <c r="D156" i="2"/>
  <c r="M156" i="2" s="1"/>
  <c r="E156" i="2"/>
  <c r="N156" i="2" s="1"/>
  <c r="F156" i="2"/>
  <c r="O156" i="2" s="1"/>
  <c r="D111" i="2"/>
  <c r="E110" i="2"/>
  <c r="G122" i="2"/>
  <c r="I107" i="2"/>
  <c r="F108" i="2" s="1"/>
  <c r="C159" i="2"/>
  <c r="C261" i="2"/>
  <c r="P258" i="2" l="1"/>
  <c r="X258" i="2"/>
  <c r="N215" i="2"/>
  <c r="W259" i="2"/>
  <c r="U259" i="2"/>
  <c r="S259" i="2"/>
  <c r="F259" i="2"/>
  <c r="O259" i="2" s="1"/>
  <c r="E259" i="2"/>
  <c r="N259" i="2" s="1"/>
  <c r="M214" i="2"/>
  <c r="L213" i="2"/>
  <c r="P217" i="2"/>
  <c r="K212" i="2"/>
  <c r="J211" i="2"/>
  <c r="AX211" i="2" s="1"/>
  <c r="AZ211" i="2" s="1"/>
  <c r="G260" i="2" s="1"/>
  <c r="V223" i="2"/>
  <c r="AC230" i="2"/>
  <c r="Y226" i="2"/>
  <c r="X225" i="2"/>
  <c r="AA228" i="2"/>
  <c r="AB229" i="2"/>
  <c r="Z227" i="2"/>
  <c r="X156" i="2"/>
  <c r="AK238" i="2"/>
  <c r="W224" i="2"/>
  <c r="AG234" i="2"/>
  <c r="AL239" i="2"/>
  <c r="AL240" i="2" s="1"/>
  <c r="AL241" i="2" s="1"/>
  <c r="T221" i="2"/>
  <c r="AI236" i="2"/>
  <c r="R219" i="2"/>
  <c r="AF233" i="2"/>
  <c r="AE232" i="2"/>
  <c r="Q218" i="2"/>
  <c r="S220" i="2"/>
  <c r="AJ237" i="2"/>
  <c r="AH235" i="2"/>
  <c r="AD231" i="2"/>
  <c r="Z257" i="2"/>
  <c r="AB257" i="2" s="1"/>
  <c r="AF257" i="2" s="1"/>
  <c r="X256" i="2"/>
  <c r="G212" i="2"/>
  <c r="T222" i="2" s="1"/>
  <c r="F211" i="2"/>
  <c r="E211" i="2"/>
  <c r="D211" i="2"/>
  <c r="U222" i="2"/>
  <c r="H108" i="2"/>
  <c r="G157" i="2" s="1"/>
  <c r="D112" i="2"/>
  <c r="E111" i="2"/>
  <c r="P155" i="2"/>
  <c r="Z155" i="2" s="1"/>
  <c r="G123" i="2"/>
  <c r="P156" i="2"/>
  <c r="C160" i="2"/>
  <c r="C262" i="2"/>
  <c r="Z258" i="2" l="1"/>
  <c r="AB258" i="2" s="1"/>
  <c r="AF258" i="2" s="1"/>
  <c r="P259" i="2"/>
  <c r="Z156" i="2"/>
  <c r="AB156" i="2" s="1"/>
  <c r="AF156" i="2" s="1"/>
  <c r="X259" i="2"/>
  <c r="N216" i="2"/>
  <c r="L214" i="2"/>
  <c r="O217" i="2"/>
  <c r="K213" i="2"/>
  <c r="P218" i="2"/>
  <c r="M215" i="2"/>
  <c r="AC231" i="2"/>
  <c r="J212" i="2"/>
  <c r="AX212" i="2" s="1"/>
  <c r="AZ212" i="2" s="1"/>
  <c r="G261" i="2" s="1"/>
  <c r="U261" i="2" s="1"/>
  <c r="AB230" i="2"/>
  <c r="AD232" i="2"/>
  <c r="Q219" i="2"/>
  <c r="AA229" i="2"/>
  <c r="Z228" i="2"/>
  <c r="Y227" i="2"/>
  <c r="X226" i="2"/>
  <c r="W225" i="2"/>
  <c r="P256" i="2"/>
  <c r="G213" i="2"/>
  <c r="R221" i="2" s="1"/>
  <c r="F212" i="2"/>
  <c r="D212" i="2"/>
  <c r="E212" i="2"/>
  <c r="AJ238" i="2"/>
  <c r="AK239" i="2"/>
  <c r="AK240" i="2" s="1"/>
  <c r="AK241" i="2" s="1"/>
  <c r="AF234" i="2"/>
  <c r="S221" i="2"/>
  <c r="D260" i="2"/>
  <c r="M260" i="2" s="1"/>
  <c r="E260" i="2"/>
  <c r="N260" i="2" s="1"/>
  <c r="F260" i="2"/>
  <c r="O260" i="2" s="1"/>
  <c r="W260" i="2"/>
  <c r="S260" i="2"/>
  <c r="U260" i="2"/>
  <c r="V224" i="2"/>
  <c r="U223" i="2"/>
  <c r="AI237" i="2"/>
  <c r="AH236" i="2"/>
  <c r="AG235" i="2"/>
  <c r="AE233" i="2"/>
  <c r="R220" i="2"/>
  <c r="AB155" i="2"/>
  <c r="AF155" i="2" s="1"/>
  <c r="AA157" i="2"/>
  <c r="U157" i="2"/>
  <c r="S157" i="2"/>
  <c r="W157" i="2"/>
  <c r="G124" i="2"/>
  <c r="F157" i="2"/>
  <c r="O157" i="2" s="1"/>
  <c r="E157" i="2"/>
  <c r="N157" i="2" s="1"/>
  <c r="D157" i="2"/>
  <c r="M157" i="2" s="1"/>
  <c r="D113" i="2"/>
  <c r="E112" i="2"/>
  <c r="I108" i="2"/>
  <c r="F109" i="2" s="1"/>
  <c r="C263" i="2"/>
  <c r="C161" i="2"/>
  <c r="Z259" i="2" l="1"/>
  <c r="AB259" i="2" s="1"/>
  <c r="AF259" i="2" s="1"/>
  <c r="AE234" i="2"/>
  <c r="AC232" i="2"/>
  <c r="AD233" i="2"/>
  <c r="F261" i="2"/>
  <c r="O261" i="2" s="1"/>
  <c r="E261" i="2"/>
  <c r="N261" i="2" s="1"/>
  <c r="L215" i="2"/>
  <c r="J213" i="2"/>
  <c r="AX213" i="2" s="1"/>
  <c r="AZ213" i="2" s="1"/>
  <c r="G262" i="2" s="1"/>
  <c r="K214" i="2"/>
  <c r="D261" i="2"/>
  <c r="M261" i="2" s="1"/>
  <c r="W261" i="2"/>
  <c r="S261" i="2"/>
  <c r="X157" i="2"/>
  <c r="AB231" i="2"/>
  <c r="Y228" i="2"/>
  <c r="AA230" i="2"/>
  <c r="Z229" i="2"/>
  <c r="X227" i="2"/>
  <c r="P219" i="2"/>
  <c r="Q220" i="2"/>
  <c r="O218" i="2"/>
  <c r="N217" i="2"/>
  <c r="AF235" i="2"/>
  <c r="M216" i="2"/>
  <c r="T223" i="2"/>
  <c r="V225" i="2"/>
  <c r="AI238" i="2"/>
  <c r="W226" i="2"/>
  <c r="AH237" i="2"/>
  <c r="AG236" i="2"/>
  <c r="G214" i="2"/>
  <c r="K215" i="2" s="1"/>
  <c r="E213" i="2"/>
  <c r="F213" i="2"/>
  <c r="D213" i="2"/>
  <c r="U224" i="2"/>
  <c r="X260" i="2"/>
  <c r="AJ239" i="2"/>
  <c r="AJ240" i="2" s="1"/>
  <c r="AJ241" i="2" s="1"/>
  <c r="S222" i="2"/>
  <c r="Z256" i="2"/>
  <c r="P157" i="2"/>
  <c r="H109" i="2"/>
  <c r="G158" i="2" s="1"/>
  <c r="D114" i="2"/>
  <c r="E113" i="2"/>
  <c r="G125" i="2"/>
  <c r="C264" i="2"/>
  <c r="C162" i="2"/>
  <c r="P261" i="2" l="1"/>
  <c r="Z157" i="2"/>
  <c r="AB157" i="2" s="1"/>
  <c r="AF157" i="2" s="1"/>
  <c r="D262" i="2"/>
  <c r="M262" i="2" s="1"/>
  <c r="E262" i="2"/>
  <c r="N262" i="2" s="1"/>
  <c r="S262" i="2"/>
  <c r="F262" i="2"/>
  <c r="O262" i="2" s="1"/>
  <c r="U262" i="2"/>
  <c r="W262" i="2"/>
  <c r="X261" i="2"/>
  <c r="J214" i="2"/>
  <c r="AX214" i="2" s="1"/>
  <c r="AZ214" i="2" s="1"/>
  <c r="G263" i="2" s="1"/>
  <c r="F263" i="2" s="1"/>
  <c r="O263" i="2" s="1"/>
  <c r="Y229" i="2"/>
  <c r="AA231" i="2"/>
  <c r="X228" i="2"/>
  <c r="Z230" i="2"/>
  <c r="W227" i="2"/>
  <c r="V226" i="2"/>
  <c r="P220" i="2"/>
  <c r="N218" i="2"/>
  <c r="M217" i="2"/>
  <c r="L216" i="2"/>
  <c r="AB232" i="2"/>
  <c r="O219" i="2"/>
  <c r="AC233" i="2"/>
  <c r="G215" i="2"/>
  <c r="J215" i="2" s="1"/>
  <c r="AX215" i="2" s="1"/>
  <c r="AZ215" i="2" s="1"/>
  <c r="G264" i="2" s="1"/>
  <c r="F214" i="2"/>
  <c r="E214" i="2"/>
  <c r="D214" i="2"/>
  <c r="P260" i="2"/>
  <c r="AH238" i="2"/>
  <c r="S223" i="2"/>
  <c r="T224" i="2"/>
  <c r="AG237" i="2"/>
  <c r="AE235" i="2"/>
  <c r="R222" i="2"/>
  <c r="U225" i="2"/>
  <c r="AI239" i="2"/>
  <c r="AI240" i="2" s="1"/>
  <c r="AI241" i="2" s="1"/>
  <c r="AF236" i="2"/>
  <c r="AB256" i="2"/>
  <c r="AF256" i="2" s="1"/>
  <c r="AD234" i="2"/>
  <c r="Q221" i="2"/>
  <c r="AA158" i="2"/>
  <c r="U158" i="2"/>
  <c r="W158" i="2"/>
  <c r="S158" i="2"/>
  <c r="D115" i="2"/>
  <c r="E114" i="2"/>
  <c r="G126" i="2"/>
  <c r="F158" i="2"/>
  <c r="O158" i="2" s="1"/>
  <c r="E158" i="2"/>
  <c r="N158" i="2" s="1"/>
  <c r="D158" i="2"/>
  <c r="M158" i="2" s="1"/>
  <c r="I109" i="2"/>
  <c r="F110" i="2" s="1"/>
  <c r="C163" i="2"/>
  <c r="C265" i="2"/>
  <c r="U226" i="2" l="1"/>
  <c r="Z261" i="2"/>
  <c r="AB261" i="2" s="1"/>
  <c r="AF261" i="2" s="1"/>
  <c r="X262" i="2"/>
  <c r="P262" i="2"/>
  <c r="W263" i="2"/>
  <c r="E263" i="2"/>
  <c r="N263" i="2" s="1"/>
  <c r="D263" i="2"/>
  <c r="M263" i="2" s="1"/>
  <c r="U263" i="2"/>
  <c r="S263" i="2"/>
  <c r="S224" i="2"/>
  <c r="AH239" i="2"/>
  <c r="AH240" i="2" s="1"/>
  <c r="AH241" i="2" s="1"/>
  <c r="AF237" i="2"/>
  <c r="P221" i="2"/>
  <c r="AE236" i="2"/>
  <c r="Q222" i="2"/>
  <c r="O220" i="2"/>
  <c r="N219" i="2"/>
  <c r="Y230" i="2"/>
  <c r="L217" i="2"/>
  <c r="AG238" i="2"/>
  <c r="R223" i="2"/>
  <c r="Z231" i="2"/>
  <c r="X229" i="2"/>
  <c r="K216" i="2"/>
  <c r="V227" i="2"/>
  <c r="T225" i="2"/>
  <c r="AD235" i="2"/>
  <c r="AC234" i="2"/>
  <c r="AB233" i="2"/>
  <c r="AA232" i="2"/>
  <c r="M218" i="2"/>
  <c r="W228" i="2"/>
  <c r="Z260" i="2"/>
  <c r="F264" i="2"/>
  <c r="O264" i="2" s="1"/>
  <c r="E264" i="2"/>
  <c r="N264" i="2" s="1"/>
  <c r="D264" i="2"/>
  <c r="M264" i="2" s="1"/>
  <c r="W264" i="2"/>
  <c r="S264" i="2"/>
  <c r="U264" i="2"/>
  <c r="G216" i="2"/>
  <c r="R224" i="2" s="1"/>
  <c r="F215" i="2"/>
  <c r="D215" i="2"/>
  <c r="E215" i="2"/>
  <c r="P158" i="2"/>
  <c r="X158" i="2"/>
  <c r="H110" i="2"/>
  <c r="G159" i="2" s="1"/>
  <c r="G127" i="2"/>
  <c r="D116" i="2"/>
  <c r="E115" i="2"/>
  <c r="C164" i="2"/>
  <c r="C266" i="2"/>
  <c r="X230" i="2" l="1"/>
  <c r="Y231" i="2"/>
  <c r="Z232" i="2"/>
  <c r="Z262" i="2"/>
  <c r="AB262" i="2" s="1"/>
  <c r="AF262" i="2" s="1"/>
  <c r="P263" i="2"/>
  <c r="AA233" i="2"/>
  <c r="X263" i="2"/>
  <c r="N220" i="2"/>
  <c r="L218" i="2"/>
  <c r="K217" i="2"/>
  <c r="J216" i="2"/>
  <c r="AX216" i="2" s="1"/>
  <c r="AZ216" i="2" s="1"/>
  <c r="G265" i="2" s="1"/>
  <c r="I110" i="2"/>
  <c r="F111" i="2" s="1"/>
  <c r="H111" i="2" s="1"/>
  <c r="G160" i="2" s="1"/>
  <c r="Z158" i="2"/>
  <c r="AB158" i="2" s="1"/>
  <c r="AF158" i="2" s="1"/>
  <c r="S225" i="2"/>
  <c r="P264" i="2"/>
  <c r="V228" i="2"/>
  <c r="U227" i="2"/>
  <c r="T226" i="2"/>
  <c r="AB260" i="2"/>
  <c r="AF260" i="2" s="1"/>
  <c r="G217" i="2"/>
  <c r="M220" i="2" s="1"/>
  <c r="D216" i="2"/>
  <c r="F216" i="2"/>
  <c r="E216" i="2"/>
  <c r="M219" i="2"/>
  <c r="Q223" i="2"/>
  <c r="AE237" i="2"/>
  <c r="O221" i="2"/>
  <c r="W229" i="2"/>
  <c r="X264" i="2"/>
  <c r="AG239" i="2"/>
  <c r="AG240" i="2" s="1"/>
  <c r="AG241" i="2" s="1"/>
  <c r="AF238" i="2"/>
  <c r="AD236" i="2"/>
  <c r="AC235" i="2"/>
  <c r="AB234" i="2"/>
  <c r="P222" i="2"/>
  <c r="AA159" i="2"/>
  <c r="U159" i="2"/>
  <c r="S159" i="2"/>
  <c r="W159" i="2"/>
  <c r="D117" i="2"/>
  <c r="E116" i="2"/>
  <c r="G128" i="2"/>
  <c r="E159" i="2"/>
  <c r="N159" i="2" s="1"/>
  <c r="F159" i="2"/>
  <c r="O159" i="2" s="1"/>
  <c r="D159" i="2"/>
  <c r="M159" i="2" s="1"/>
  <c r="C267" i="2"/>
  <c r="C165" i="2"/>
  <c r="Z263" i="2" l="1"/>
  <c r="AB263" i="2" s="1"/>
  <c r="AF263" i="2" s="1"/>
  <c r="X159" i="2"/>
  <c r="E265" i="2"/>
  <c r="N265" i="2" s="1"/>
  <c r="S265" i="2"/>
  <c r="D265" i="2"/>
  <c r="M265" i="2" s="1"/>
  <c r="U265" i="2"/>
  <c r="W265" i="2"/>
  <c r="F265" i="2"/>
  <c r="O265" i="2" s="1"/>
  <c r="K218" i="2"/>
  <c r="W230" i="2"/>
  <c r="U228" i="2"/>
  <c r="AF239" i="2"/>
  <c r="AF240" i="2" s="1"/>
  <c r="AF241" i="2" s="1"/>
  <c r="R225" i="2"/>
  <c r="O222" i="2"/>
  <c r="AE238" i="2"/>
  <c r="AD237" i="2"/>
  <c r="AC236" i="2"/>
  <c r="AA234" i="2"/>
  <c r="G218" i="2"/>
  <c r="U229" i="2" s="1"/>
  <c r="F217" i="2"/>
  <c r="D217" i="2"/>
  <c r="E217" i="2"/>
  <c r="T227" i="2"/>
  <c r="S226" i="2"/>
  <c r="P223" i="2"/>
  <c r="N221" i="2"/>
  <c r="Q224" i="2"/>
  <c r="AB235" i="2"/>
  <c r="Z233" i="2"/>
  <c r="Y232" i="2"/>
  <c r="L219" i="2"/>
  <c r="Z264" i="2"/>
  <c r="V229" i="2"/>
  <c r="X231" i="2"/>
  <c r="J217" i="2"/>
  <c r="AX217" i="2" s="1"/>
  <c r="AZ217" i="2" s="1"/>
  <c r="G266" i="2" s="1"/>
  <c r="P159" i="2"/>
  <c r="AA160" i="2"/>
  <c r="U160" i="2"/>
  <c r="W160" i="2"/>
  <c r="S160" i="2"/>
  <c r="F160" i="2"/>
  <c r="O160" i="2" s="1"/>
  <c r="E160" i="2"/>
  <c r="N160" i="2" s="1"/>
  <c r="D160" i="2"/>
  <c r="M160" i="2" s="1"/>
  <c r="I111" i="2"/>
  <c r="F112" i="2" s="1"/>
  <c r="G129" i="2"/>
  <c r="D118" i="2"/>
  <c r="E117" i="2"/>
  <c r="C166" i="2"/>
  <c r="C268" i="2"/>
  <c r="Z159" i="2" l="1"/>
  <c r="AB159" i="2" s="1"/>
  <c r="AF159" i="2" s="1"/>
  <c r="X265" i="2"/>
  <c r="P265" i="2"/>
  <c r="M221" i="2"/>
  <c r="L220" i="2"/>
  <c r="K219" i="2"/>
  <c r="J218" i="2"/>
  <c r="AX218" i="2" s="1"/>
  <c r="AZ218" i="2" s="1"/>
  <c r="G267" i="2" s="1"/>
  <c r="U267" i="2" s="1"/>
  <c r="AB236" i="2"/>
  <c r="N222" i="2"/>
  <c r="AA235" i="2"/>
  <c r="Z234" i="2"/>
  <c r="X232" i="2"/>
  <c r="W231" i="2"/>
  <c r="Y233" i="2"/>
  <c r="P224" i="2"/>
  <c r="G219" i="2"/>
  <c r="M222" i="2" s="1"/>
  <c r="D218" i="2"/>
  <c r="F218" i="2"/>
  <c r="E218" i="2"/>
  <c r="T228" i="2"/>
  <c r="AB264" i="2"/>
  <c r="AF264" i="2" s="1"/>
  <c r="AE239" i="2"/>
  <c r="AE240" i="2" s="1"/>
  <c r="AE241" i="2" s="1"/>
  <c r="R226" i="2"/>
  <c r="AD238" i="2"/>
  <c r="Q225" i="2"/>
  <c r="V230" i="2"/>
  <c r="S227" i="2"/>
  <c r="F266" i="2"/>
  <c r="O266" i="2" s="1"/>
  <c r="E266" i="2"/>
  <c r="N266" i="2" s="1"/>
  <c r="D266" i="2"/>
  <c r="M266" i="2" s="1"/>
  <c r="W266" i="2"/>
  <c r="S266" i="2"/>
  <c r="U266" i="2"/>
  <c r="AC237" i="2"/>
  <c r="O223" i="2"/>
  <c r="P160" i="2"/>
  <c r="X160" i="2"/>
  <c r="H112" i="2"/>
  <c r="G161" i="2" s="1"/>
  <c r="D119" i="2"/>
  <c r="E118" i="2"/>
  <c r="G130" i="2"/>
  <c r="C269" i="2"/>
  <c r="C167" i="2"/>
  <c r="D267" i="2" l="1"/>
  <c r="M267" i="2" s="1"/>
  <c r="F267" i="2"/>
  <c r="O267" i="2" s="1"/>
  <c r="Z265" i="2"/>
  <c r="AB265" i="2" s="1"/>
  <c r="AF265" i="2" s="1"/>
  <c r="E267" i="2"/>
  <c r="W267" i="2"/>
  <c r="Z160" i="2"/>
  <c r="AB160" i="2" s="1"/>
  <c r="AF160" i="2" s="1"/>
  <c r="S267" i="2"/>
  <c r="K220" i="2"/>
  <c r="AC238" i="2"/>
  <c r="AB237" i="2"/>
  <c r="AA236" i="2"/>
  <c r="N223" i="2"/>
  <c r="Y234" i="2"/>
  <c r="J219" i="2"/>
  <c r="AX219" i="2" s="1"/>
  <c r="AZ219" i="2" s="1"/>
  <c r="G268" i="2" s="1"/>
  <c r="S268" i="2" s="1"/>
  <c r="X233" i="2"/>
  <c r="T229" i="2"/>
  <c r="R227" i="2"/>
  <c r="P225" i="2"/>
  <c r="Q226" i="2"/>
  <c r="L221" i="2"/>
  <c r="O224" i="2"/>
  <c r="Z235" i="2"/>
  <c r="W232" i="2"/>
  <c r="AD239" i="2"/>
  <c r="AD240" i="2" s="1"/>
  <c r="AD241" i="2" s="1"/>
  <c r="P266" i="2"/>
  <c r="X266" i="2"/>
  <c r="G220" i="2"/>
  <c r="J220" i="2" s="1"/>
  <c r="E219" i="2"/>
  <c r="F219" i="2"/>
  <c r="D219" i="2"/>
  <c r="V231" i="2"/>
  <c r="U230" i="2"/>
  <c r="S228" i="2"/>
  <c r="AA161" i="2"/>
  <c r="U161" i="2"/>
  <c r="S161" i="2"/>
  <c r="W161" i="2"/>
  <c r="D120" i="2"/>
  <c r="E119" i="2"/>
  <c r="G131" i="2"/>
  <c r="D161" i="2"/>
  <c r="M161" i="2" s="1"/>
  <c r="F161" i="2"/>
  <c r="O161" i="2" s="1"/>
  <c r="E161" i="2"/>
  <c r="N161" i="2" s="1"/>
  <c r="I112" i="2"/>
  <c r="F113" i="2" s="1"/>
  <c r="C168" i="2"/>
  <c r="C270" i="2"/>
  <c r="X234" i="2" l="1"/>
  <c r="W233" i="2"/>
  <c r="V232" i="2"/>
  <c r="N267" i="2"/>
  <c r="P267" i="2" s="1"/>
  <c r="AX220" i="2"/>
  <c r="AZ220" i="2" s="1"/>
  <c r="G269" i="2" s="1"/>
  <c r="F269" i="2" s="1"/>
  <c r="O269" i="2" s="1"/>
  <c r="X267" i="2"/>
  <c r="X161" i="2"/>
  <c r="E268" i="2"/>
  <c r="N268" i="2" s="1"/>
  <c r="K221" i="2"/>
  <c r="D268" i="2"/>
  <c r="M268" i="2" s="1"/>
  <c r="F268" i="2"/>
  <c r="O268" i="2" s="1"/>
  <c r="W268" i="2"/>
  <c r="U268" i="2"/>
  <c r="Z266" i="2"/>
  <c r="AB266" i="2" s="1"/>
  <c r="AF266" i="2" s="1"/>
  <c r="S229" i="2"/>
  <c r="O225" i="2"/>
  <c r="P226" i="2"/>
  <c r="M223" i="2"/>
  <c r="T230" i="2"/>
  <c r="Q227" i="2"/>
  <c r="AC239" i="2"/>
  <c r="AC240" i="2" s="1"/>
  <c r="AC241" i="2" s="1"/>
  <c r="N224" i="2"/>
  <c r="Z236" i="2"/>
  <c r="L222" i="2"/>
  <c r="R228" i="2"/>
  <c r="AB238" i="2"/>
  <c r="AA237" i="2"/>
  <c r="Y235" i="2"/>
  <c r="G221" i="2"/>
  <c r="W234" i="2" s="1"/>
  <c r="F220" i="2"/>
  <c r="E220" i="2"/>
  <c r="D220" i="2"/>
  <c r="U231" i="2"/>
  <c r="P161" i="2"/>
  <c r="H113" i="2"/>
  <c r="G162" i="2" s="1"/>
  <c r="G132" i="2"/>
  <c r="D121" i="2"/>
  <c r="E120" i="2"/>
  <c r="C271" i="2"/>
  <c r="C169" i="2"/>
  <c r="Z267" i="2" l="1"/>
  <c r="AB267" i="2" s="1"/>
  <c r="AF267" i="2" s="1"/>
  <c r="Z161" i="2"/>
  <c r="AB161" i="2" s="1"/>
  <c r="AF161" i="2" s="1"/>
  <c r="U269" i="2"/>
  <c r="W269" i="2"/>
  <c r="S269" i="2"/>
  <c r="E269" i="2"/>
  <c r="N269" i="2" s="1"/>
  <c r="D269" i="2"/>
  <c r="M269" i="2" s="1"/>
  <c r="P268" i="2"/>
  <c r="O226" i="2"/>
  <c r="P227" i="2"/>
  <c r="N225" i="2"/>
  <c r="X268" i="2"/>
  <c r="L223" i="2"/>
  <c r="M224" i="2"/>
  <c r="K222" i="2"/>
  <c r="Q228" i="2"/>
  <c r="AA238" i="2"/>
  <c r="AB239" i="2"/>
  <c r="AB240" i="2" s="1"/>
  <c r="AB241" i="2" s="1"/>
  <c r="Z237" i="2"/>
  <c r="Y236" i="2"/>
  <c r="X235" i="2"/>
  <c r="G222" i="2"/>
  <c r="J222" i="2" s="1"/>
  <c r="E221" i="2"/>
  <c r="D221" i="2"/>
  <c r="F221" i="2"/>
  <c r="V233" i="2"/>
  <c r="S230" i="2"/>
  <c r="J221" i="2"/>
  <c r="AX221" i="2" s="1"/>
  <c r="AZ221" i="2" s="1"/>
  <c r="G270" i="2" s="1"/>
  <c r="U232" i="2"/>
  <c r="T231" i="2"/>
  <c r="R229" i="2"/>
  <c r="AA162" i="2"/>
  <c r="U162" i="2"/>
  <c r="W162" i="2"/>
  <c r="S162" i="2"/>
  <c r="F162" i="2"/>
  <c r="O162" i="2" s="1"/>
  <c r="E162" i="2"/>
  <c r="N162" i="2" s="1"/>
  <c r="D162" i="2"/>
  <c r="M162" i="2" s="1"/>
  <c r="D122" i="2"/>
  <c r="E121" i="2"/>
  <c r="G133" i="2"/>
  <c r="I113" i="2"/>
  <c r="F114" i="2" s="1"/>
  <c r="C272" i="2"/>
  <c r="C170" i="2"/>
  <c r="P269" i="2" l="1"/>
  <c r="X269" i="2"/>
  <c r="Z268" i="2"/>
  <c r="AB268" i="2" s="1"/>
  <c r="AF268" i="2" s="1"/>
  <c r="AX222" i="2"/>
  <c r="AZ222" i="2" s="1"/>
  <c r="G271" i="2" s="1"/>
  <c r="F271" i="2" s="1"/>
  <c r="O271" i="2" s="1"/>
  <c r="R230" i="2"/>
  <c r="Q229" i="2"/>
  <c r="O227" i="2"/>
  <c r="P228" i="2"/>
  <c r="N226" i="2"/>
  <c r="S231" i="2"/>
  <c r="M225" i="2"/>
  <c r="L224" i="2"/>
  <c r="AA239" i="2"/>
  <c r="AA240" i="2" s="1"/>
  <c r="AA241" i="2" s="1"/>
  <c r="Z238" i="2"/>
  <c r="Y237" i="2"/>
  <c r="X236" i="2"/>
  <c r="W235" i="2"/>
  <c r="U233" i="2"/>
  <c r="K223" i="2"/>
  <c r="V234" i="2"/>
  <c r="T232" i="2"/>
  <c r="E270" i="2"/>
  <c r="N270" i="2" s="1"/>
  <c r="D270" i="2"/>
  <c r="M270" i="2" s="1"/>
  <c r="F270" i="2"/>
  <c r="O270" i="2" s="1"/>
  <c r="W270" i="2"/>
  <c r="S270" i="2"/>
  <c r="U270" i="2"/>
  <c r="G223" i="2"/>
  <c r="V235" i="2" s="1"/>
  <c r="F222" i="2"/>
  <c r="E222" i="2"/>
  <c r="D222" i="2"/>
  <c r="P162" i="2"/>
  <c r="X162" i="2"/>
  <c r="H114" i="2"/>
  <c r="G163" i="2" s="1"/>
  <c r="D123" i="2"/>
  <c r="E122" i="2"/>
  <c r="G134" i="2"/>
  <c r="C273" i="2"/>
  <c r="C171" i="2"/>
  <c r="Z269" i="2" l="1"/>
  <c r="AB269" i="2" s="1"/>
  <c r="AF269" i="2" s="1"/>
  <c r="U271" i="2"/>
  <c r="W271" i="2"/>
  <c r="S271" i="2"/>
  <c r="E271" i="2"/>
  <c r="N271" i="2" s="1"/>
  <c r="D271" i="2"/>
  <c r="M271" i="2" s="1"/>
  <c r="W236" i="2"/>
  <c r="K224" i="2"/>
  <c r="X237" i="2"/>
  <c r="J223" i="2"/>
  <c r="AX223" i="2" s="1"/>
  <c r="AZ223" i="2" s="1"/>
  <c r="G272" i="2" s="1"/>
  <c r="E272" i="2" s="1"/>
  <c r="N272" i="2" s="1"/>
  <c r="Y238" i="2"/>
  <c r="I114" i="2"/>
  <c r="F115" i="2" s="1"/>
  <c r="H115" i="2" s="1"/>
  <c r="G164" i="2" s="1"/>
  <c r="G224" i="2"/>
  <c r="W237" i="2" s="1"/>
  <c r="F223" i="2"/>
  <c r="E223" i="2"/>
  <c r="D223" i="2"/>
  <c r="U234" i="2"/>
  <c r="S232" i="2"/>
  <c r="T233" i="2"/>
  <c r="X270" i="2"/>
  <c r="P270" i="2"/>
  <c r="N227" i="2"/>
  <c r="R231" i="2"/>
  <c r="Q230" i="2"/>
  <c r="P229" i="2"/>
  <c r="O228" i="2"/>
  <c r="M226" i="2"/>
  <c r="Z239" i="2"/>
  <c r="Z240" i="2" s="1"/>
  <c r="Z241" i="2" s="1"/>
  <c r="L225" i="2"/>
  <c r="AA163" i="2"/>
  <c r="U163" i="2"/>
  <c r="S163" i="2"/>
  <c r="W163" i="2"/>
  <c r="Z162" i="2"/>
  <c r="AB162" i="2" s="1"/>
  <c r="AF162" i="2" s="1"/>
  <c r="G135" i="2"/>
  <c r="F163" i="2"/>
  <c r="O163" i="2" s="1"/>
  <c r="E163" i="2"/>
  <c r="N163" i="2" s="1"/>
  <c r="D163" i="2"/>
  <c r="M163" i="2" s="1"/>
  <c r="D124" i="2"/>
  <c r="E123" i="2"/>
  <c r="C172" i="2"/>
  <c r="C274" i="2"/>
  <c r="P271" i="2" l="1"/>
  <c r="X271" i="2"/>
  <c r="W272" i="2"/>
  <c r="D272" i="2"/>
  <c r="M272" i="2" s="1"/>
  <c r="U272" i="2"/>
  <c r="S272" i="2"/>
  <c r="F272" i="2"/>
  <c r="O272" i="2" s="1"/>
  <c r="M227" i="2"/>
  <c r="L226" i="2"/>
  <c r="K225" i="2"/>
  <c r="N228" i="2"/>
  <c r="J224" i="2"/>
  <c r="AX224" i="2" s="1"/>
  <c r="AZ224" i="2" s="1"/>
  <c r="G273" i="2" s="1"/>
  <c r="S273" i="2" s="1"/>
  <c r="P230" i="2"/>
  <c r="Q231" i="2"/>
  <c r="O229" i="2"/>
  <c r="Y239" i="2"/>
  <c r="Y240" i="2" s="1"/>
  <c r="Y241" i="2" s="1"/>
  <c r="R232" i="2"/>
  <c r="X238" i="2"/>
  <c r="V236" i="2"/>
  <c r="U235" i="2"/>
  <c r="Z270" i="2"/>
  <c r="AB270" i="2" s="1"/>
  <c r="AF270" i="2" s="1"/>
  <c r="G225" i="2"/>
  <c r="U236" i="2" s="1"/>
  <c r="F224" i="2"/>
  <c r="E224" i="2"/>
  <c r="D224" i="2"/>
  <c r="S233" i="2"/>
  <c r="T234" i="2"/>
  <c r="P163" i="2"/>
  <c r="AA164" i="2"/>
  <c r="U164" i="2"/>
  <c r="W164" i="2"/>
  <c r="S164" i="2"/>
  <c r="X163" i="2"/>
  <c r="D125" i="2"/>
  <c r="E124" i="2"/>
  <c r="D164" i="2"/>
  <c r="M164" i="2" s="1"/>
  <c r="F164" i="2"/>
  <c r="O164" i="2" s="1"/>
  <c r="E164" i="2"/>
  <c r="N164" i="2" s="1"/>
  <c r="I115" i="2"/>
  <c r="F116" i="2" s="1"/>
  <c r="H116" i="2" s="1"/>
  <c r="G136" i="2"/>
  <c r="C275" i="2"/>
  <c r="C173" i="2"/>
  <c r="Z271" i="2" l="1"/>
  <c r="AB271" i="2" s="1"/>
  <c r="AF271" i="2" s="1"/>
  <c r="X272" i="2"/>
  <c r="P272" i="2"/>
  <c r="E273" i="2"/>
  <c r="N273" i="2" s="1"/>
  <c r="F273" i="2"/>
  <c r="O273" i="2" s="1"/>
  <c r="W273" i="2"/>
  <c r="D273" i="2"/>
  <c r="M273" i="2" s="1"/>
  <c r="U273" i="2"/>
  <c r="K226" i="2"/>
  <c r="M228" i="2"/>
  <c r="J225" i="2"/>
  <c r="AX225" i="2" s="1"/>
  <c r="AZ225" i="2" s="1"/>
  <c r="G274" i="2" s="1"/>
  <c r="S274" i="2" s="1"/>
  <c r="L227" i="2"/>
  <c r="X239" i="2"/>
  <c r="X240" i="2" s="1"/>
  <c r="X241" i="2" s="1"/>
  <c r="W238" i="2"/>
  <c r="R233" i="2"/>
  <c r="O230" i="2"/>
  <c r="Q232" i="2"/>
  <c r="P231" i="2"/>
  <c r="N229" i="2"/>
  <c r="G226" i="2"/>
  <c r="T236" i="2" s="1"/>
  <c r="F225" i="2"/>
  <c r="D225" i="2"/>
  <c r="E225" i="2"/>
  <c r="V237" i="2"/>
  <c r="T235" i="2"/>
  <c r="Z163" i="2"/>
  <c r="AB163" i="2" s="1"/>
  <c r="AF163" i="2" s="1"/>
  <c r="S234" i="2"/>
  <c r="X164" i="2"/>
  <c r="I116" i="2"/>
  <c r="F117" i="2" s="1"/>
  <c r="H117" i="2" s="1"/>
  <c r="G165" i="2"/>
  <c r="P164" i="2"/>
  <c r="G137" i="2"/>
  <c r="D126" i="2"/>
  <c r="E125" i="2"/>
  <c r="C174" i="2"/>
  <c r="C276" i="2"/>
  <c r="X273" i="2" l="1"/>
  <c r="Z272" i="2"/>
  <c r="AB272" i="2" s="1"/>
  <c r="AF272" i="2" s="1"/>
  <c r="P273" i="2"/>
  <c r="F274" i="2"/>
  <c r="O274" i="2" s="1"/>
  <c r="D274" i="2"/>
  <c r="M274" i="2" s="1"/>
  <c r="E274" i="2"/>
  <c r="N274" i="2" s="1"/>
  <c r="W274" i="2"/>
  <c r="U274" i="2"/>
  <c r="J226" i="2"/>
  <c r="AX226" i="2" s="1"/>
  <c r="AZ226" i="2" s="1"/>
  <c r="G275" i="2" s="1"/>
  <c r="S275" i="2" s="1"/>
  <c r="R234" i="2"/>
  <c r="N230" i="2"/>
  <c r="W239" i="2"/>
  <c r="W240" i="2" s="1"/>
  <c r="W241" i="2" s="1"/>
  <c r="Q233" i="2"/>
  <c r="M229" i="2"/>
  <c r="P232" i="2"/>
  <c r="L228" i="2"/>
  <c r="O231" i="2"/>
  <c r="K227" i="2"/>
  <c r="U237" i="2"/>
  <c r="V238" i="2"/>
  <c r="S235" i="2"/>
  <c r="G227" i="2"/>
  <c r="V239" i="2" s="1"/>
  <c r="F226" i="2"/>
  <c r="E226" i="2"/>
  <c r="D226" i="2"/>
  <c r="Z164" i="2"/>
  <c r="AB164" i="2" s="1"/>
  <c r="AF164" i="2" s="1"/>
  <c r="AA165" i="2"/>
  <c r="U165" i="2"/>
  <c r="S165" i="2"/>
  <c r="W165" i="2"/>
  <c r="D127" i="2"/>
  <c r="E126" i="2"/>
  <c r="D165" i="2"/>
  <c r="M165" i="2" s="1"/>
  <c r="F165" i="2"/>
  <c r="O165" i="2" s="1"/>
  <c r="E165" i="2"/>
  <c r="N165" i="2" s="1"/>
  <c r="I117" i="2"/>
  <c r="F118" i="2" s="1"/>
  <c r="H118" i="2" s="1"/>
  <c r="G166" i="2"/>
  <c r="C277" i="2"/>
  <c r="C175" i="2"/>
  <c r="Z273" i="2" l="1"/>
  <c r="AB273" i="2" s="1"/>
  <c r="AF273" i="2" s="1"/>
  <c r="M230" i="2"/>
  <c r="N231" i="2"/>
  <c r="L229" i="2"/>
  <c r="X274" i="2"/>
  <c r="P274" i="2"/>
  <c r="E275" i="2"/>
  <c r="N275" i="2" s="1"/>
  <c r="F275" i="2"/>
  <c r="O275" i="2" s="1"/>
  <c r="D275" i="2"/>
  <c r="M275" i="2" s="1"/>
  <c r="K228" i="2"/>
  <c r="U275" i="2"/>
  <c r="W275" i="2"/>
  <c r="V240" i="2"/>
  <c r="V241" i="2" s="1"/>
  <c r="G228" i="2"/>
  <c r="U239" i="2" s="1"/>
  <c r="D227" i="2"/>
  <c r="E227" i="2"/>
  <c r="F227" i="2"/>
  <c r="T237" i="2"/>
  <c r="J227" i="2"/>
  <c r="AX227" i="2" s="1"/>
  <c r="AZ227" i="2" s="1"/>
  <c r="G276" i="2" s="1"/>
  <c r="U238" i="2"/>
  <c r="Q234" i="2"/>
  <c r="O232" i="2"/>
  <c r="S236" i="2"/>
  <c r="R235" i="2"/>
  <c r="X165" i="2"/>
  <c r="P233" i="2"/>
  <c r="AA166" i="2"/>
  <c r="U166" i="2"/>
  <c r="W166" i="2"/>
  <c r="S166" i="2"/>
  <c r="I118" i="2"/>
  <c r="F119" i="2" s="1"/>
  <c r="H119" i="2" s="1"/>
  <c r="G167" i="2"/>
  <c r="E166" i="2"/>
  <c r="N166" i="2" s="1"/>
  <c r="D166" i="2"/>
  <c r="M166" i="2" s="1"/>
  <c r="F166" i="2"/>
  <c r="O166" i="2" s="1"/>
  <c r="P165" i="2"/>
  <c r="D128" i="2"/>
  <c r="E127" i="2"/>
  <c r="C176" i="2"/>
  <c r="C278" i="2"/>
  <c r="P275" i="2" l="1"/>
  <c r="Z274" i="2"/>
  <c r="AB274" i="2" s="1"/>
  <c r="AF274" i="2" s="1"/>
  <c r="X275" i="2"/>
  <c r="Q235" i="2"/>
  <c r="O233" i="2"/>
  <c r="L230" i="2"/>
  <c r="P234" i="2"/>
  <c r="N232" i="2"/>
  <c r="M231" i="2"/>
  <c r="R236" i="2"/>
  <c r="J228" i="2"/>
  <c r="AX228" i="2" s="1"/>
  <c r="AZ228" i="2" s="1"/>
  <c r="G277" i="2" s="1"/>
  <c r="U277" i="2" s="1"/>
  <c r="K229" i="2"/>
  <c r="S237" i="2"/>
  <c r="T238" i="2"/>
  <c r="U240" i="2"/>
  <c r="U241" i="2" s="1"/>
  <c r="Z165" i="2"/>
  <c r="AB165" i="2" s="1"/>
  <c r="AF165" i="2" s="1"/>
  <c r="E276" i="2"/>
  <c r="N276" i="2" s="1"/>
  <c r="D276" i="2"/>
  <c r="M276" i="2" s="1"/>
  <c r="F276" i="2"/>
  <c r="O276" i="2" s="1"/>
  <c r="S276" i="2"/>
  <c r="W276" i="2"/>
  <c r="U276" i="2"/>
  <c r="G229" i="2"/>
  <c r="M232" i="2" s="1"/>
  <c r="F228" i="2"/>
  <c r="D228" i="2"/>
  <c r="E228" i="2"/>
  <c r="AA167" i="2"/>
  <c r="U167" i="2"/>
  <c r="S167" i="2"/>
  <c r="W167" i="2"/>
  <c r="X166" i="2"/>
  <c r="D129" i="2"/>
  <c r="E128" i="2"/>
  <c r="P166" i="2"/>
  <c r="F167" i="2"/>
  <c r="O167" i="2" s="1"/>
  <c r="E167" i="2"/>
  <c r="N167" i="2" s="1"/>
  <c r="D167" i="2"/>
  <c r="M167" i="2" s="1"/>
  <c r="I119" i="2"/>
  <c r="F120" i="2" s="1"/>
  <c r="H120" i="2" s="1"/>
  <c r="G168" i="2"/>
  <c r="C279" i="2"/>
  <c r="C177" i="2"/>
  <c r="Z275" i="2" l="1"/>
  <c r="AB275" i="2" s="1"/>
  <c r="AF275" i="2" s="1"/>
  <c r="F277" i="2"/>
  <c r="O277" i="2" s="1"/>
  <c r="E277" i="2"/>
  <c r="N277" i="2" s="1"/>
  <c r="D277" i="2"/>
  <c r="M277" i="2" s="1"/>
  <c r="S277" i="2"/>
  <c r="W277" i="2"/>
  <c r="Z166" i="2"/>
  <c r="AB166" i="2" s="1"/>
  <c r="AF166" i="2" s="1"/>
  <c r="K230" i="2"/>
  <c r="J229" i="2"/>
  <c r="AX229" i="2" s="1"/>
  <c r="AZ229" i="2" s="1"/>
  <c r="G278" i="2" s="1"/>
  <c r="S238" i="2"/>
  <c r="R237" i="2"/>
  <c r="L231" i="2"/>
  <c r="X276" i="2"/>
  <c r="P276" i="2"/>
  <c r="Q236" i="2"/>
  <c r="O234" i="2"/>
  <c r="P235" i="2"/>
  <c r="G230" i="2"/>
  <c r="J230" i="2" s="1"/>
  <c r="D229" i="2"/>
  <c r="F229" i="2"/>
  <c r="E229" i="2"/>
  <c r="T239" i="2"/>
  <c r="T240" i="2" s="1"/>
  <c r="T241" i="2" s="1"/>
  <c r="N233" i="2"/>
  <c r="X167" i="2"/>
  <c r="AA168" i="2"/>
  <c r="U168" i="2"/>
  <c r="W168" i="2"/>
  <c r="S168" i="2"/>
  <c r="P167" i="2"/>
  <c r="E168" i="2"/>
  <c r="N168" i="2" s="1"/>
  <c r="F168" i="2"/>
  <c r="O168" i="2" s="1"/>
  <c r="D168" i="2"/>
  <c r="M168" i="2" s="1"/>
  <c r="I120" i="2"/>
  <c r="F121" i="2" s="1"/>
  <c r="H121" i="2" s="1"/>
  <c r="G169" i="2"/>
  <c r="D130" i="2"/>
  <c r="E129" i="2"/>
  <c r="C280" i="2"/>
  <c r="C178" i="2"/>
  <c r="X277" i="2" l="1"/>
  <c r="P277" i="2"/>
  <c r="AX230" i="2"/>
  <c r="AZ230" i="2" s="1"/>
  <c r="G279" i="2" s="1"/>
  <c r="D279" i="2" s="1"/>
  <c r="M279" i="2" s="1"/>
  <c r="L232" i="2"/>
  <c r="K231" i="2"/>
  <c r="Z276" i="2"/>
  <c r="AB276" i="2" s="1"/>
  <c r="AF276" i="2" s="1"/>
  <c r="G231" i="2"/>
  <c r="R239" i="2" s="1"/>
  <c r="F230" i="2"/>
  <c r="D230" i="2"/>
  <c r="E230" i="2"/>
  <c r="S239" i="2"/>
  <c r="S240" i="2" s="1"/>
  <c r="S241" i="2" s="1"/>
  <c r="Q237" i="2"/>
  <c r="R238" i="2"/>
  <c r="N234" i="2"/>
  <c r="E278" i="2"/>
  <c r="N278" i="2" s="1"/>
  <c r="D278" i="2"/>
  <c r="M278" i="2" s="1"/>
  <c r="F278" i="2"/>
  <c r="O278" i="2" s="1"/>
  <c r="S278" i="2"/>
  <c r="W278" i="2"/>
  <c r="U278" i="2"/>
  <c r="P236" i="2"/>
  <c r="O235" i="2"/>
  <c r="Z167" i="2"/>
  <c r="AB167" i="2" s="1"/>
  <c r="AF167" i="2" s="1"/>
  <c r="M233" i="2"/>
  <c r="AA169" i="2"/>
  <c r="U169" i="2"/>
  <c r="S169" i="2"/>
  <c r="W169" i="2"/>
  <c r="X168" i="2"/>
  <c r="F169" i="2"/>
  <c r="O169" i="2" s="1"/>
  <c r="E169" i="2"/>
  <c r="N169" i="2" s="1"/>
  <c r="D169" i="2"/>
  <c r="M169" i="2" s="1"/>
  <c r="I121" i="2"/>
  <c r="F122" i="2" s="1"/>
  <c r="H122" i="2" s="1"/>
  <c r="G170" i="2"/>
  <c r="D131" i="2"/>
  <c r="E130" i="2"/>
  <c r="P168" i="2"/>
  <c r="C179" i="2"/>
  <c r="C281" i="2"/>
  <c r="Z277" i="2" l="1"/>
  <c r="AB277" i="2" s="1"/>
  <c r="AF277" i="2" s="1"/>
  <c r="Z168" i="2"/>
  <c r="AB168" i="2" s="1"/>
  <c r="AF168" i="2" s="1"/>
  <c r="U279" i="2"/>
  <c r="W279" i="2"/>
  <c r="F279" i="2"/>
  <c r="O279" i="2" s="1"/>
  <c r="S279" i="2"/>
  <c r="E279" i="2"/>
  <c r="N279" i="2" s="1"/>
  <c r="O236" i="2"/>
  <c r="M234" i="2"/>
  <c r="N235" i="2"/>
  <c r="K232" i="2"/>
  <c r="L233" i="2"/>
  <c r="J231" i="2"/>
  <c r="AX231" i="2" s="1"/>
  <c r="AZ231" i="2" s="1"/>
  <c r="G280" i="2" s="1"/>
  <c r="E280" i="2" s="1"/>
  <c r="N280" i="2" s="1"/>
  <c r="P237" i="2"/>
  <c r="X169" i="2"/>
  <c r="Q238" i="2"/>
  <c r="R240" i="2"/>
  <c r="R241" i="2" s="1"/>
  <c r="X278" i="2"/>
  <c r="G232" i="2"/>
  <c r="J232" i="2" s="1"/>
  <c r="F231" i="2"/>
  <c r="E231" i="2"/>
  <c r="D231" i="2"/>
  <c r="P278" i="2"/>
  <c r="AA170" i="2"/>
  <c r="U170" i="2"/>
  <c r="W170" i="2"/>
  <c r="S170" i="2"/>
  <c r="D132" i="2"/>
  <c r="E131" i="2"/>
  <c r="D170" i="2"/>
  <c r="M170" i="2" s="1"/>
  <c r="E170" i="2"/>
  <c r="N170" i="2" s="1"/>
  <c r="F170" i="2"/>
  <c r="O170" i="2" s="1"/>
  <c r="I122" i="2"/>
  <c r="F123" i="2" s="1"/>
  <c r="H123" i="2" s="1"/>
  <c r="G171" i="2"/>
  <c r="P169" i="2"/>
  <c r="C180" i="2"/>
  <c r="C282" i="2"/>
  <c r="P279" i="2" l="1"/>
  <c r="X279" i="2"/>
  <c r="AX232" i="2"/>
  <c r="AZ232" i="2" s="1"/>
  <c r="G281" i="2" s="1"/>
  <c r="E281" i="2" s="1"/>
  <c r="N281" i="2" s="1"/>
  <c r="P238" i="2"/>
  <c r="O237" i="2"/>
  <c r="L234" i="2"/>
  <c r="M235" i="2"/>
  <c r="N236" i="2"/>
  <c r="Q239" i="2"/>
  <c r="Q240" i="2" s="1"/>
  <c r="Q241" i="2" s="1"/>
  <c r="Z169" i="2"/>
  <c r="AB169" i="2" s="1"/>
  <c r="AF169" i="2" s="1"/>
  <c r="K233" i="2"/>
  <c r="Z278" i="2"/>
  <c r="AB278" i="2" s="1"/>
  <c r="AF278" i="2" s="1"/>
  <c r="U280" i="2"/>
  <c r="W280" i="2"/>
  <c r="S280" i="2"/>
  <c r="D280" i="2"/>
  <c r="M280" i="2" s="1"/>
  <c r="F280" i="2"/>
  <c r="O280" i="2" s="1"/>
  <c r="G233" i="2"/>
  <c r="J233" i="2" s="1"/>
  <c r="D232" i="2"/>
  <c r="E232" i="2"/>
  <c r="F232" i="2"/>
  <c r="AA171" i="2"/>
  <c r="U171" i="2"/>
  <c r="S171" i="2"/>
  <c r="W171" i="2"/>
  <c r="X170" i="2"/>
  <c r="F171" i="2"/>
  <c r="O171" i="2" s="1"/>
  <c r="E171" i="2"/>
  <c r="N171" i="2" s="1"/>
  <c r="D171" i="2"/>
  <c r="M171" i="2" s="1"/>
  <c r="I123" i="2"/>
  <c r="F124" i="2" s="1"/>
  <c r="H124" i="2" s="1"/>
  <c r="G172" i="2"/>
  <c r="P170" i="2"/>
  <c r="D133" i="2"/>
  <c r="E132" i="2"/>
  <c r="C181" i="2"/>
  <c r="C283" i="2"/>
  <c r="D281" i="2" l="1"/>
  <c r="M281" i="2" s="1"/>
  <c r="U281" i="2"/>
  <c r="W281" i="2"/>
  <c r="S281" i="2"/>
  <c r="F281" i="2"/>
  <c r="O281" i="2" s="1"/>
  <c r="Z279" i="2"/>
  <c r="AB279" i="2" s="1"/>
  <c r="AF279" i="2" s="1"/>
  <c r="AX233" i="2"/>
  <c r="AZ233" i="2" s="1"/>
  <c r="G282" i="2" s="1"/>
  <c r="W282" i="2" s="1"/>
  <c r="X171" i="2"/>
  <c r="X280" i="2"/>
  <c r="P280" i="2"/>
  <c r="M236" i="2"/>
  <c r="P239" i="2"/>
  <c r="P240" i="2" s="1"/>
  <c r="P241" i="2" s="1"/>
  <c r="O238" i="2"/>
  <c r="N237" i="2"/>
  <c r="Z170" i="2"/>
  <c r="AB170" i="2" s="1"/>
  <c r="AF170" i="2" s="1"/>
  <c r="L235" i="2"/>
  <c r="K234" i="2"/>
  <c r="G234" i="2"/>
  <c r="K235" i="2" s="1"/>
  <c r="D233" i="2"/>
  <c r="F233" i="2"/>
  <c r="E233" i="2"/>
  <c r="AA172" i="2"/>
  <c r="U172" i="2"/>
  <c r="W172" i="2"/>
  <c r="S172" i="2"/>
  <c r="P171" i="2"/>
  <c r="D134" i="2"/>
  <c r="E133" i="2"/>
  <c r="I124" i="2"/>
  <c r="F125" i="2" s="1"/>
  <c r="H125" i="2" s="1"/>
  <c r="G173" i="2"/>
  <c r="F172" i="2"/>
  <c r="O172" i="2" s="1"/>
  <c r="D172" i="2"/>
  <c r="M172" i="2" s="1"/>
  <c r="E172" i="2"/>
  <c r="N172" i="2" s="1"/>
  <c r="C284" i="2"/>
  <c r="C182" i="2"/>
  <c r="P281" i="2" l="1"/>
  <c r="X281" i="2"/>
  <c r="Z171" i="2"/>
  <c r="AB171" i="2" s="1"/>
  <c r="AF171" i="2" s="1"/>
  <c r="Z280" i="2"/>
  <c r="AB280" i="2" s="1"/>
  <c r="AF280" i="2" s="1"/>
  <c r="S282" i="2"/>
  <c r="E282" i="2"/>
  <c r="N282" i="2" s="1"/>
  <c r="D282" i="2"/>
  <c r="M282" i="2" s="1"/>
  <c r="F282" i="2"/>
  <c r="O282" i="2" s="1"/>
  <c r="U282" i="2"/>
  <c r="O239" i="2"/>
  <c r="O240" i="2" s="1"/>
  <c r="O241" i="2" s="1"/>
  <c r="N238" i="2"/>
  <c r="M237" i="2"/>
  <c r="L236" i="2"/>
  <c r="G235" i="2"/>
  <c r="J235" i="2" s="1"/>
  <c r="AX235" i="2" s="1"/>
  <c r="AZ235" i="2" s="1"/>
  <c r="G284" i="2" s="1"/>
  <c r="D234" i="2"/>
  <c r="F234" i="2"/>
  <c r="E234" i="2"/>
  <c r="J234" i="2"/>
  <c r="AX234" i="2" s="1"/>
  <c r="AZ234" i="2" s="1"/>
  <c r="G283" i="2" s="1"/>
  <c r="X172" i="2"/>
  <c r="AA173" i="2"/>
  <c r="U173" i="2"/>
  <c r="S173" i="2"/>
  <c r="W173" i="2"/>
  <c r="P172" i="2"/>
  <c r="E173" i="2"/>
  <c r="N173" i="2" s="1"/>
  <c r="D173" i="2"/>
  <c r="M173" i="2" s="1"/>
  <c r="F173" i="2"/>
  <c r="O173" i="2" s="1"/>
  <c r="I125" i="2"/>
  <c r="F126" i="2" s="1"/>
  <c r="H126" i="2" s="1"/>
  <c r="G174" i="2"/>
  <c r="D135" i="2"/>
  <c r="E134" i="2"/>
  <c r="C285" i="2"/>
  <c r="C183" i="2"/>
  <c r="Z281" i="2" l="1"/>
  <c r="AB281" i="2" s="1"/>
  <c r="AF281" i="2" s="1"/>
  <c r="P282" i="2"/>
  <c r="X282" i="2"/>
  <c r="N239" i="2"/>
  <c r="N240" i="2" s="1"/>
  <c r="N241" i="2" s="1"/>
  <c r="M238" i="2"/>
  <c r="L237" i="2"/>
  <c r="K236" i="2"/>
  <c r="E283" i="2"/>
  <c r="N283" i="2" s="1"/>
  <c r="F283" i="2"/>
  <c r="O283" i="2" s="1"/>
  <c r="D283" i="2"/>
  <c r="M283" i="2" s="1"/>
  <c r="W283" i="2"/>
  <c r="S283" i="2"/>
  <c r="U283" i="2"/>
  <c r="Z172" i="2"/>
  <c r="AB172" i="2" s="1"/>
  <c r="AF172" i="2" s="1"/>
  <c r="E284" i="2"/>
  <c r="N284" i="2" s="1"/>
  <c r="F284" i="2"/>
  <c r="O284" i="2" s="1"/>
  <c r="D284" i="2"/>
  <c r="M284" i="2" s="1"/>
  <c r="S284" i="2"/>
  <c r="W284" i="2"/>
  <c r="U284" i="2"/>
  <c r="X173" i="2"/>
  <c r="G236" i="2"/>
  <c r="J236" i="2" s="1"/>
  <c r="D235" i="2"/>
  <c r="E235" i="2"/>
  <c r="F235" i="2"/>
  <c r="AA174" i="2"/>
  <c r="U174" i="2"/>
  <c r="W174" i="2"/>
  <c r="S174" i="2"/>
  <c r="D174" i="2"/>
  <c r="M174" i="2" s="1"/>
  <c r="F174" i="2"/>
  <c r="O174" i="2" s="1"/>
  <c r="E174" i="2"/>
  <c r="N174" i="2" s="1"/>
  <c r="D136" i="2"/>
  <c r="E135" i="2"/>
  <c r="I126" i="2"/>
  <c r="F127" i="2" s="1"/>
  <c r="H127" i="2" s="1"/>
  <c r="G175" i="2"/>
  <c r="P173" i="2"/>
  <c r="C286" i="2"/>
  <c r="C184" i="2"/>
  <c r="Z282" i="2" l="1"/>
  <c r="AB282" i="2" s="1"/>
  <c r="AF282" i="2" s="1"/>
  <c r="AX236" i="2"/>
  <c r="AZ236" i="2" s="1"/>
  <c r="G285" i="2" s="1"/>
  <c r="E285" i="2" s="1"/>
  <c r="N285" i="2" s="1"/>
  <c r="P283" i="2"/>
  <c r="X284" i="2"/>
  <c r="G237" i="2"/>
  <c r="L239" i="2" s="1"/>
  <c r="F236" i="2"/>
  <c r="E236" i="2"/>
  <c r="D236" i="2"/>
  <c r="P284" i="2"/>
  <c r="X283" i="2"/>
  <c r="L238" i="2"/>
  <c r="M239" i="2"/>
  <c r="M240" i="2" s="1"/>
  <c r="M241" i="2" s="1"/>
  <c r="Z173" i="2"/>
  <c r="AB173" i="2" s="1"/>
  <c r="AF173" i="2" s="1"/>
  <c r="K237" i="2"/>
  <c r="X174" i="2"/>
  <c r="AA175" i="2"/>
  <c r="U175" i="2"/>
  <c r="S175" i="2"/>
  <c r="W175" i="2"/>
  <c r="D137" i="2"/>
  <c r="E136" i="2"/>
  <c r="P174" i="2"/>
  <c r="E175" i="2"/>
  <c r="N175" i="2" s="1"/>
  <c r="F175" i="2"/>
  <c r="O175" i="2" s="1"/>
  <c r="D175" i="2"/>
  <c r="M175" i="2" s="1"/>
  <c r="I127" i="2"/>
  <c r="F128" i="2" s="1"/>
  <c r="H128" i="2" s="1"/>
  <c r="G176" i="2"/>
  <c r="C287" i="2"/>
  <c r="C185" i="2"/>
  <c r="E137" i="2" l="1"/>
  <c r="E6" i="3" a="1"/>
  <c r="E6" i="3" s="1"/>
  <c r="Z284" i="2"/>
  <c r="AB284" i="2" s="1"/>
  <c r="AF284" i="2" s="1"/>
  <c r="Z174" i="2"/>
  <c r="AB174" i="2" s="1"/>
  <c r="AF174" i="2" s="1"/>
  <c r="U285" i="2"/>
  <c r="S285" i="2"/>
  <c r="D285" i="2"/>
  <c r="M285" i="2" s="1"/>
  <c r="F285" i="2"/>
  <c r="O285" i="2" s="1"/>
  <c r="Z283" i="2"/>
  <c r="AB283" i="2" s="1"/>
  <c r="AF283" i="2" s="1"/>
  <c r="W285" i="2"/>
  <c r="X175" i="2"/>
  <c r="L240" i="2"/>
  <c r="L241" i="2" s="1"/>
  <c r="J237" i="2"/>
  <c r="AX237" i="2" s="1"/>
  <c r="AZ237" i="2" s="1"/>
  <c r="G286" i="2" s="1"/>
  <c r="F286" i="2" s="1"/>
  <c r="O286" i="2" s="1"/>
  <c r="K238" i="2"/>
  <c r="G238" i="2"/>
  <c r="K239" i="2" s="1"/>
  <c r="E237" i="2"/>
  <c r="D237" i="2"/>
  <c r="F237" i="2"/>
  <c r="AA176" i="2"/>
  <c r="U176" i="2"/>
  <c r="W176" i="2"/>
  <c r="S176" i="2"/>
  <c r="E176" i="2"/>
  <c r="N176" i="2" s="1"/>
  <c r="F176" i="2"/>
  <c r="O176" i="2" s="1"/>
  <c r="D176" i="2"/>
  <c r="M176" i="2" s="1"/>
  <c r="I128" i="2"/>
  <c r="F129" i="2" s="1"/>
  <c r="H129" i="2" s="1"/>
  <c r="G177" i="2"/>
  <c r="P175" i="2"/>
  <c r="C288" i="2"/>
  <c r="C186" i="2"/>
  <c r="Z175" i="2" l="1"/>
  <c r="AB175" i="2" s="1"/>
  <c r="AF175" i="2" s="1"/>
  <c r="P285" i="2"/>
  <c r="K240" i="2"/>
  <c r="K241" i="2" s="1"/>
  <c r="X285" i="2"/>
  <c r="J238" i="2"/>
  <c r="AX238" i="2" s="1"/>
  <c r="AZ238" i="2" s="1"/>
  <c r="G287" i="2" s="1"/>
  <c r="D287" i="2" s="1"/>
  <c r="M287" i="2" s="1"/>
  <c r="U286" i="2"/>
  <c r="S286" i="2"/>
  <c r="W286" i="2"/>
  <c r="E286" i="2"/>
  <c r="N286" i="2" s="1"/>
  <c r="D286" i="2"/>
  <c r="M286" i="2" s="1"/>
  <c r="G239" i="2"/>
  <c r="J239" i="2" s="1"/>
  <c r="E238" i="2"/>
  <c r="D238" i="2"/>
  <c r="F238" i="2"/>
  <c r="AA177" i="2"/>
  <c r="U177" i="2"/>
  <c r="S177" i="2"/>
  <c r="W177" i="2"/>
  <c r="X176" i="2"/>
  <c r="D177" i="2"/>
  <c r="M177" i="2" s="1"/>
  <c r="F177" i="2"/>
  <c r="O177" i="2" s="1"/>
  <c r="E177" i="2"/>
  <c r="N177" i="2" s="1"/>
  <c r="I129" i="2"/>
  <c r="F130" i="2" s="1"/>
  <c r="H130" i="2" s="1"/>
  <c r="G178" i="2"/>
  <c r="P176" i="2"/>
  <c r="Z285" i="2" l="1"/>
  <c r="AB285" i="2" s="1"/>
  <c r="AF285" i="2" s="1"/>
  <c r="P286" i="2"/>
  <c r="Z176" i="2"/>
  <c r="AB176" i="2" s="1"/>
  <c r="AF176" i="2" s="1"/>
  <c r="X286" i="2"/>
  <c r="S287" i="2"/>
  <c r="E287" i="2"/>
  <c r="N287" i="2" s="1"/>
  <c r="F287" i="2"/>
  <c r="O287" i="2" s="1"/>
  <c r="U287" i="2"/>
  <c r="W287" i="2"/>
  <c r="AX239" i="2"/>
  <c r="J240" i="2"/>
  <c r="J241" i="2" s="1"/>
  <c r="E239" i="2"/>
  <c r="E240" i="2" s="1"/>
  <c r="E241" i="2" s="1"/>
  <c r="F239" i="2"/>
  <c r="F240" i="2" s="1"/>
  <c r="F241" i="2" s="1"/>
  <c r="D239" i="2"/>
  <c r="D240" i="2" s="1"/>
  <c r="D241" i="2" s="1"/>
  <c r="G240" i="2"/>
  <c r="G241" i="2" s="1"/>
  <c r="X177" i="2"/>
  <c r="AA178" i="2"/>
  <c r="U178" i="2"/>
  <c r="W178" i="2"/>
  <c r="S178" i="2"/>
  <c r="E178" i="2"/>
  <c r="N178" i="2" s="1"/>
  <c r="F178" i="2"/>
  <c r="O178" i="2" s="1"/>
  <c r="D178" i="2"/>
  <c r="M178" i="2" s="1"/>
  <c r="I130" i="2"/>
  <c r="F131" i="2" s="1"/>
  <c r="H131" i="2" s="1"/>
  <c r="G179" i="2"/>
  <c r="P177" i="2"/>
  <c r="X287" i="2" l="1"/>
  <c r="P287" i="2"/>
  <c r="Z286" i="2"/>
  <c r="AB286" i="2" s="1"/>
  <c r="AF286" i="2" s="1"/>
  <c r="P178" i="2"/>
  <c r="Z177" i="2"/>
  <c r="AB177" i="2" s="1"/>
  <c r="AF177" i="2" s="1"/>
  <c r="AZ239" i="2"/>
  <c r="AX240" i="2"/>
  <c r="AX241" i="2" s="1"/>
  <c r="AA179" i="2"/>
  <c r="U179" i="2"/>
  <c r="S179" i="2"/>
  <c r="W179" i="2"/>
  <c r="X178" i="2"/>
  <c r="F179" i="2"/>
  <c r="O179" i="2" s="1"/>
  <c r="D179" i="2"/>
  <c r="M179" i="2" s="1"/>
  <c r="E179" i="2"/>
  <c r="N179" i="2" s="1"/>
  <c r="I131" i="2"/>
  <c r="F132" i="2" s="1"/>
  <c r="H132" i="2" s="1"/>
  <c r="G180" i="2"/>
  <c r="Z287" i="2" l="1"/>
  <c r="AB287" i="2" s="1"/>
  <c r="AF287" i="2" s="1"/>
  <c r="Z178" i="2"/>
  <c r="AB178" i="2" s="1"/>
  <c r="AF178" i="2" s="1"/>
  <c r="G288" i="2"/>
  <c r="AZ240" i="2"/>
  <c r="AZ241" i="2" s="1"/>
  <c r="AA180" i="2"/>
  <c r="U180" i="2"/>
  <c r="W180" i="2"/>
  <c r="S180" i="2"/>
  <c r="X179" i="2"/>
  <c r="F180" i="2"/>
  <c r="O180" i="2" s="1"/>
  <c r="D180" i="2"/>
  <c r="M180" i="2" s="1"/>
  <c r="E180" i="2"/>
  <c r="N180" i="2" s="1"/>
  <c r="I132" i="2"/>
  <c r="F133" i="2" s="1"/>
  <c r="H133" i="2" s="1"/>
  <c r="G181" i="2"/>
  <c r="P179" i="2"/>
  <c r="Z179" i="2" s="1"/>
  <c r="AB179" i="2" s="1"/>
  <c r="AF179" i="2" s="1"/>
  <c r="F288" i="2" l="1"/>
  <c r="O288" i="2" s="1"/>
  <c r="D288" i="2"/>
  <c r="M288" i="2" s="1"/>
  <c r="E288" i="2"/>
  <c r="N288" i="2" s="1"/>
  <c r="S288" i="2"/>
  <c r="S289" i="2" s="1"/>
  <c r="W288" i="2"/>
  <c r="U288" i="2"/>
  <c r="U289" i="2" s="1"/>
  <c r="G289" i="2"/>
  <c r="G290" i="2" s="1"/>
  <c r="AA181" i="2"/>
  <c r="U181" i="2"/>
  <c r="S181" i="2"/>
  <c r="W181" i="2"/>
  <c r="X180" i="2"/>
  <c r="F181" i="2"/>
  <c r="O181" i="2" s="1"/>
  <c r="E181" i="2"/>
  <c r="N181" i="2" s="1"/>
  <c r="D181" i="2"/>
  <c r="M181" i="2" s="1"/>
  <c r="I133" i="2"/>
  <c r="F134" i="2" s="1"/>
  <c r="H134" i="2" s="1"/>
  <c r="G182" i="2"/>
  <c r="P180" i="2"/>
  <c r="F23" i="3" l="1" a="1"/>
  <c r="F23" i="3" s="1"/>
  <c r="W290" i="2"/>
  <c r="S290" i="2"/>
  <c r="S291" i="2" s="1"/>
  <c r="U290" i="2"/>
  <c r="U291" i="2" s="1"/>
  <c r="W289" i="2"/>
  <c r="X289" i="2" s="1"/>
  <c r="X288" i="2"/>
  <c r="N289" i="2"/>
  <c r="E289" i="2"/>
  <c r="E290" i="2" s="1"/>
  <c r="N290" i="2" s="1"/>
  <c r="Z180" i="2"/>
  <c r="AB180" i="2" s="1"/>
  <c r="AF180" i="2" s="1"/>
  <c r="D289" i="2"/>
  <c r="D290" i="2" s="1"/>
  <c r="M290" i="2" s="1"/>
  <c r="O289" i="2"/>
  <c r="F289" i="2"/>
  <c r="F290" i="2" s="1"/>
  <c r="O290" i="2" s="1"/>
  <c r="AA182" i="2"/>
  <c r="U182" i="2"/>
  <c r="W182" i="2"/>
  <c r="S182" i="2"/>
  <c r="X181" i="2"/>
  <c r="E182" i="2"/>
  <c r="N182" i="2" s="1"/>
  <c r="D182" i="2"/>
  <c r="M182" i="2" s="1"/>
  <c r="F182" i="2"/>
  <c r="O182" i="2" s="1"/>
  <c r="I134" i="2"/>
  <c r="F135" i="2" s="1"/>
  <c r="H135" i="2" s="1"/>
  <c r="G183" i="2"/>
  <c r="P181" i="2"/>
  <c r="Z181" i="2" l="1"/>
  <c r="AB181" i="2" s="1"/>
  <c r="AF181" i="2" s="1"/>
  <c r="O291" i="2"/>
  <c r="W291" i="2"/>
  <c r="X290" i="2"/>
  <c r="X291" i="2" s="1"/>
  <c r="P288" i="2"/>
  <c r="M289" i="2"/>
  <c r="N291" i="2"/>
  <c r="P182" i="2"/>
  <c r="AA183" i="2"/>
  <c r="U183" i="2"/>
  <c r="S183" i="2"/>
  <c r="W183" i="2"/>
  <c r="X182" i="2"/>
  <c r="E183" i="2"/>
  <c r="N183" i="2" s="1"/>
  <c r="D183" i="2"/>
  <c r="M183" i="2" s="1"/>
  <c r="F183" i="2"/>
  <c r="O183" i="2" s="1"/>
  <c r="I135" i="2"/>
  <c r="F136" i="2" s="1"/>
  <c r="H136" i="2" s="1"/>
  <c r="G184" i="2"/>
  <c r="M291" i="2" l="1"/>
  <c r="X183" i="2"/>
  <c r="Z182" i="2"/>
  <c r="AB182" i="2" s="1"/>
  <c r="AF182" i="2" s="1"/>
  <c r="Z288" i="2"/>
  <c r="P289" i="2"/>
  <c r="P290" i="2"/>
  <c r="Z290" i="2" s="1"/>
  <c r="AB290" i="2" s="1"/>
  <c r="AF290" i="2" s="1"/>
  <c r="AA184" i="2"/>
  <c r="U184" i="2"/>
  <c r="W184" i="2"/>
  <c r="S184" i="2"/>
  <c r="F184" i="2"/>
  <c r="O184" i="2" s="1"/>
  <c r="D184" i="2"/>
  <c r="M184" i="2" s="1"/>
  <c r="E184" i="2"/>
  <c r="N184" i="2" s="1"/>
  <c r="I136" i="2"/>
  <c r="F137" i="2" s="1"/>
  <c r="G185" i="2"/>
  <c r="P183" i="2"/>
  <c r="Z183" i="2" l="1"/>
  <c r="AB183" i="2" s="1"/>
  <c r="AF183" i="2" s="1"/>
  <c r="AB288" i="2"/>
  <c r="AF288" i="2" s="1"/>
  <c r="AF289" i="2" s="1"/>
  <c r="AF291" i="2" s="1"/>
  <c r="H48" i="2" s="1"/>
  <c r="Z289" i="2"/>
  <c r="P291" i="2"/>
  <c r="AA185" i="2"/>
  <c r="U185" i="2"/>
  <c r="S185" i="2"/>
  <c r="W185" i="2"/>
  <c r="X184" i="2"/>
  <c r="F185" i="2"/>
  <c r="O185" i="2" s="1"/>
  <c r="E185" i="2"/>
  <c r="N185" i="2" s="1"/>
  <c r="D185" i="2"/>
  <c r="M185" i="2" s="1"/>
  <c r="H137" i="2"/>
  <c r="I137" i="2" s="1"/>
  <c r="P184" i="2" l="1"/>
  <c r="Z184" i="2" s="1"/>
  <c r="AB184" i="2" s="1"/>
  <c r="AF184" i="2" s="1"/>
  <c r="X185" i="2"/>
  <c r="Z291" i="2"/>
  <c r="AB289" i="2"/>
  <c r="AB291" i="2" s="1"/>
  <c r="G186" i="2"/>
  <c r="H138" i="2"/>
  <c r="H139" i="2" s="1"/>
  <c r="P185" i="2"/>
  <c r="Z185" i="2" l="1"/>
  <c r="AB185" i="2" s="1"/>
  <c r="AF185" i="2" s="1"/>
  <c r="AA186" i="2"/>
  <c r="AA187" i="2" s="1"/>
  <c r="U186" i="2"/>
  <c r="U187" i="2" s="1"/>
  <c r="W186" i="2"/>
  <c r="S186" i="2"/>
  <c r="S187" i="2" s="1"/>
  <c r="E186" i="2"/>
  <c r="N186" i="2" s="1"/>
  <c r="D186" i="2"/>
  <c r="M186" i="2" s="1"/>
  <c r="F186" i="2"/>
  <c r="O186" i="2" s="1"/>
  <c r="G187" i="2"/>
  <c r="G188" i="2" s="1"/>
  <c r="F22" i="3" l="1" a="1"/>
  <c r="AU44" i="3" s="1"/>
  <c r="P188" i="2"/>
  <c r="AA188" i="2"/>
  <c r="AA189" i="2" s="1"/>
  <c r="U188" i="2"/>
  <c r="U189" i="2" s="1"/>
  <c r="F35" i="3" s="1" a="1"/>
  <c r="F35" i="3" s="1"/>
  <c r="S188" i="2"/>
  <c r="S189" i="2" s="1"/>
  <c r="F34" i="3" s="1" a="1"/>
  <c r="F34" i="3" s="1"/>
  <c r="W188" i="2"/>
  <c r="X186" i="2"/>
  <c r="X187" i="2" s="1"/>
  <c r="W187" i="2"/>
  <c r="O187" i="2"/>
  <c r="F187" i="2"/>
  <c r="F188" i="2" s="1"/>
  <c r="O188" i="2" s="1"/>
  <c r="D187" i="2"/>
  <c r="D188" i="2" s="1"/>
  <c r="M188" i="2" s="1"/>
  <c r="N187" i="2"/>
  <c r="E187" i="2"/>
  <c r="E188" i="2" s="1"/>
  <c r="N188" i="2" s="1"/>
  <c r="AS44" i="3" l="1"/>
  <c r="W44" i="3"/>
  <c r="Q44" i="3"/>
  <c r="P44" i="3"/>
  <c r="AK44" i="3"/>
  <c r="AI44" i="3"/>
  <c r="AG44" i="3"/>
  <c r="G44" i="3"/>
  <c r="Z44" i="3"/>
  <c r="AR44" i="3"/>
  <c r="V44" i="3"/>
  <c r="AM44" i="3"/>
  <c r="AQ44" i="3"/>
  <c r="U44" i="3"/>
  <c r="AB44" i="3"/>
  <c r="AP44" i="3"/>
  <c r="T44" i="3"/>
  <c r="N44" i="3"/>
  <c r="AE44" i="3"/>
  <c r="AO44" i="3"/>
  <c r="S44" i="3"/>
  <c r="AJ44" i="3"/>
  <c r="AH44" i="3"/>
  <c r="K44" i="3"/>
  <c r="H44" i="3"/>
  <c r="X44" i="3"/>
  <c r="AN44" i="3"/>
  <c r="R44" i="3"/>
  <c r="O44" i="3"/>
  <c r="M44" i="3"/>
  <c r="L44" i="3"/>
  <c r="J44" i="3"/>
  <c r="AL44" i="3"/>
  <c r="AF44" i="3"/>
  <c r="I44" i="3"/>
  <c r="AD44" i="3"/>
  <c r="AC44" i="3"/>
  <c r="AA44" i="3"/>
  <c r="Y44" i="3"/>
  <c r="F53" i="3" a="1"/>
  <c r="F53" i="3" s="1"/>
  <c r="F45" i="3" a="1"/>
  <c r="F45" i="3" s="1"/>
  <c r="F22" i="3"/>
  <c r="F44" i="3" s="1"/>
  <c r="W189" i="2"/>
  <c r="F36" i="3" s="1" a="1"/>
  <c r="F36" i="3" s="1"/>
  <c r="F16" i="3" a="1"/>
  <c r="F16" i="3" s="1"/>
  <c r="X188" i="2"/>
  <c r="X189" i="2" s="1"/>
  <c r="N189" i="2"/>
  <c r="P186" i="2"/>
  <c r="M187" i="2"/>
  <c r="M189" i="2" s="1"/>
  <c r="O189" i="2"/>
  <c r="Z188" i="2" l="1"/>
  <c r="AB188" i="2" s="1"/>
  <c r="AF188" i="2" s="1"/>
  <c r="AT44" i="3"/>
  <c r="AV44" i="3" s="1"/>
  <c r="P187" i="2"/>
  <c r="P189" i="2" s="1"/>
  <c r="Z186" i="2"/>
  <c r="F26" i="3" l="1" a="1"/>
  <c r="F26" i="3" s="1"/>
  <c r="AB186" i="2"/>
  <c r="AF186" i="2" s="1"/>
  <c r="AF187" i="2" s="1"/>
  <c r="AF189" i="2" s="1"/>
  <c r="Z187" i="2"/>
  <c r="H47" i="2" l="1"/>
  <c r="H49" i="2" s="1"/>
  <c r="Z189" i="2"/>
  <c r="AB187" i="2"/>
  <c r="AB189" i="2" s="1"/>
  <c r="F46" i="3" l="1"/>
  <c r="AD46" i="3"/>
  <c r="AA46" i="3"/>
  <c r="AP46" i="3"/>
  <c r="AO46" i="3"/>
  <c r="Q46" i="3"/>
  <c r="Y46" i="3"/>
  <c r="I46" i="3"/>
  <c r="V46" i="3"/>
  <c r="K46" i="3"/>
  <c r="U46" i="3"/>
  <c r="W46" i="3"/>
  <c r="P46" i="3"/>
  <c r="AH46" i="3"/>
  <c r="AJ46" i="3"/>
  <c r="T46" i="3"/>
  <c r="H46" i="3"/>
  <c r="AB46" i="3"/>
  <c r="AR46" i="3"/>
  <c r="AG46" i="3"/>
  <c r="R46" i="3"/>
  <c r="AI46" i="3"/>
  <c r="AC46" i="3"/>
  <c r="O46" i="3"/>
  <c r="N46" i="3"/>
  <c r="AQ46" i="3"/>
  <c r="Z46" i="3"/>
  <c r="AK46" i="3"/>
  <c r="AL46" i="3"/>
  <c r="AE46" i="3"/>
  <c r="S46" i="3"/>
  <c r="X46" i="3"/>
  <c r="G46" i="3"/>
  <c r="J46" i="3"/>
  <c r="AF46" i="3"/>
  <c r="L46" i="3"/>
  <c r="AN46" i="3"/>
  <c r="AU46" i="3"/>
  <c r="AS46" i="3"/>
  <c r="M46" i="3"/>
  <c r="AM46" i="3"/>
  <c r="AT46" i="3" l="1"/>
  <c r="AV46" i="3" s="1"/>
  <c r="AT20" i="3"/>
  <c r="AD20" i="3"/>
  <c r="N20" i="3"/>
  <c r="AS20" i="3"/>
  <c r="AC20" i="3"/>
  <c r="M20" i="3"/>
  <c r="AR20" i="3"/>
  <c r="AB20" i="3"/>
  <c r="L20" i="3"/>
  <c r="AQ20" i="3"/>
  <c r="AA20" i="3"/>
  <c r="K20" i="3"/>
  <c r="AP20" i="3"/>
  <c r="Z20" i="3"/>
  <c r="J20" i="3"/>
  <c r="AF20" i="3"/>
  <c r="F20" i="3"/>
  <c r="X20" i="3"/>
  <c r="T20" i="3"/>
  <c r="AN20" i="3"/>
  <c r="AM20" i="3"/>
  <c r="R20" i="3"/>
  <c r="AE20" i="3"/>
  <c r="Y20" i="3"/>
  <c r="W20" i="3"/>
  <c r="S20" i="3"/>
  <c r="AV20" i="3"/>
  <c r="V20" i="3"/>
  <c r="AU20" i="3"/>
  <c r="U20" i="3"/>
  <c r="AO20" i="3"/>
  <c r="Q20" i="3"/>
  <c r="O20" i="3"/>
  <c r="I20" i="3"/>
  <c r="P20" i="3"/>
  <c r="AJ20" i="3"/>
  <c r="AI20" i="3"/>
  <c r="AH20" i="3"/>
  <c r="AG20" i="3"/>
  <c r="H20" i="3"/>
  <c r="G20" i="3"/>
  <c r="AL20" i="3"/>
  <c r="AK20" i="3"/>
  <c r="AJ31" i="3" l="1"/>
  <c r="AJ37" i="3" s="1"/>
  <c r="T31" i="3"/>
  <c r="T37" i="3" s="1"/>
  <c r="AI31" i="3"/>
  <c r="AI37" i="3" s="1"/>
  <c r="S31" i="3"/>
  <c r="S37" i="3" s="1"/>
  <c r="AH31" i="3"/>
  <c r="AH37" i="3" s="1"/>
  <c r="R31" i="3"/>
  <c r="R37" i="3" s="1"/>
  <c r="AG31" i="3"/>
  <c r="AG37" i="3" s="1"/>
  <c r="Q31" i="3"/>
  <c r="Q37" i="3" s="1"/>
  <c r="AV31" i="3"/>
  <c r="AV37" i="3" s="1"/>
  <c r="AF31" i="3"/>
  <c r="AF37" i="3" s="1"/>
  <c r="P31" i="3"/>
  <c r="P37" i="3" s="1"/>
  <c r="AA31" i="3"/>
  <c r="AA37" i="3" s="1"/>
  <c r="F31" i="3"/>
  <c r="F37" i="3" s="1"/>
  <c r="AS31" i="3"/>
  <c r="AS37" i="3" s="1"/>
  <c r="X31" i="3"/>
  <c r="X37" i="3" s="1"/>
  <c r="N31" i="3"/>
  <c r="N37" i="3" s="1"/>
  <c r="AM31" i="3"/>
  <c r="AM37" i="3" s="1"/>
  <c r="AU31" i="3"/>
  <c r="AU37" i="3" s="1"/>
  <c r="Z31" i="3"/>
  <c r="Z37" i="3" s="1"/>
  <c r="AT31" i="3"/>
  <c r="AT37" i="3" s="1"/>
  <c r="Y31" i="3"/>
  <c r="Y37" i="3" s="1"/>
  <c r="AR31" i="3"/>
  <c r="AR37" i="3" s="1"/>
  <c r="W31" i="3"/>
  <c r="W37" i="3" s="1"/>
  <c r="U31" i="3"/>
  <c r="U37" i="3" s="1"/>
  <c r="AO31" i="3"/>
  <c r="AO37" i="3" s="1"/>
  <c r="M31" i="3"/>
  <c r="M37" i="3" s="1"/>
  <c r="AQ31" i="3"/>
  <c r="AQ37" i="3" s="1"/>
  <c r="V31" i="3"/>
  <c r="V37" i="3" s="1"/>
  <c r="AP31" i="3"/>
  <c r="AP37" i="3" s="1"/>
  <c r="O31" i="3"/>
  <c r="O37" i="3" s="1"/>
  <c r="AN31" i="3"/>
  <c r="AN37" i="3" s="1"/>
  <c r="AE31" i="3"/>
  <c r="AE37" i="3" s="1"/>
  <c r="AB31" i="3"/>
  <c r="AB37" i="3" s="1"/>
  <c r="L31" i="3"/>
  <c r="L37" i="3" s="1"/>
  <c r="G31" i="3"/>
  <c r="G37" i="3" s="1"/>
  <c r="AD31" i="3"/>
  <c r="AD37" i="3" s="1"/>
  <c r="AC31" i="3"/>
  <c r="AC37" i="3" s="1"/>
  <c r="K31" i="3"/>
  <c r="K37" i="3" s="1"/>
  <c r="J31" i="3"/>
  <c r="J37" i="3" s="1"/>
  <c r="AK31" i="3"/>
  <c r="AK37" i="3" s="1"/>
  <c r="I31" i="3"/>
  <c r="I37" i="3" s="1"/>
  <c r="H31" i="3"/>
  <c r="H37" i="3" s="1"/>
  <c r="AL31" i="3"/>
  <c r="AL37" i="3" s="1"/>
  <c r="P63" i="3" l="1"/>
  <c r="P38" i="3"/>
  <c r="P40" i="3" s="1"/>
  <c r="AI63" i="3"/>
  <c r="AI38" i="3"/>
  <c r="AI40" i="3" s="1"/>
  <c r="AD63" i="3"/>
  <c r="AD38" i="3"/>
  <c r="AD40" i="3" s="1"/>
  <c r="H63" i="3"/>
  <c r="H38" i="3"/>
  <c r="H40" i="3" s="1"/>
  <c r="AO63" i="3"/>
  <c r="AO38" i="3"/>
  <c r="AO40" i="3" s="1"/>
  <c r="AJ63" i="3"/>
  <c r="AJ38" i="3"/>
  <c r="AJ40" i="3" s="1"/>
  <c r="Y63" i="3"/>
  <c r="Y38" i="3"/>
  <c r="Y40" i="3" s="1"/>
  <c r="I63" i="3"/>
  <c r="I38" i="3"/>
  <c r="I40" i="3" s="1"/>
  <c r="O63" i="3"/>
  <c r="O38" i="3"/>
  <c r="O40" i="3" s="1"/>
  <c r="AL63" i="3"/>
  <c r="AL38" i="3"/>
  <c r="AL40" i="3" s="1"/>
  <c r="U63" i="3"/>
  <c r="U38" i="3"/>
  <c r="U40" i="3" s="1"/>
  <c r="R63" i="3"/>
  <c r="R38" i="3"/>
  <c r="R40" i="3" s="1"/>
  <c r="J63" i="3"/>
  <c r="J38" i="3"/>
  <c r="J40" i="3" s="1"/>
  <c r="AE63" i="3"/>
  <c r="AE38" i="3"/>
  <c r="AE40" i="3" s="1"/>
  <c r="AU63" i="3"/>
  <c r="AU38" i="3"/>
  <c r="AU40" i="3" s="1"/>
  <c r="N63" i="3"/>
  <c r="N38" i="3"/>
  <c r="N40" i="3" s="1"/>
  <c r="S63" i="3"/>
  <c r="S38" i="3"/>
  <c r="S40" i="3" s="1"/>
  <c r="AR63" i="3"/>
  <c r="AR38" i="3"/>
  <c r="AR40" i="3" s="1"/>
  <c r="AS63" i="3"/>
  <c r="AS38" i="3"/>
  <c r="AS40" i="3" s="1"/>
  <c r="Z63" i="3"/>
  <c r="Z38" i="3"/>
  <c r="Z40" i="3" s="1"/>
  <c r="G63" i="3"/>
  <c r="G38" i="3"/>
  <c r="G40" i="3" s="1"/>
  <c r="T63" i="3"/>
  <c r="T38" i="3"/>
  <c r="T40" i="3" s="1"/>
  <c r="AP63" i="3"/>
  <c r="AP38" i="3"/>
  <c r="AP40" i="3" s="1"/>
  <c r="AB63" i="3"/>
  <c r="AB38" i="3"/>
  <c r="AB40" i="3" s="1"/>
  <c r="AT38" i="3"/>
  <c r="AT40" i="3" s="1"/>
  <c r="AT41" i="3" s="1"/>
  <c r="V63" i="3"/>
  <c r="V38" i="3"/>
  <c r="V40" i="3" s="1"/>
  <c r="AV38" i="3"/>
  <c r="AV40" i="3" s="1"/>
  <c r="AV41" i="3" s="1"/>
  <c r="X63" i="3"/>
  <c r="X38" i="3"/>
  <c r="X40" i="3" s="1"/>
  <c r="AH63" i="3"/>
  <c r="AH38" i="3"/>
  <c r="AH40" i="3" s="1"/>
  <c r="AA63" i="3"/>
  <c r="AA38" i="3"/>
  <c r="AA40" i="3" s="1"/>
  <c r="AM63" i="3"/>
  <c r="AM38" i="3"/>
  <c r="AM40" i="3" s="1"/>
  <c r="AK63" i="3"/>
  <c r="AK38" i="3"/>
  <c r="AK40" i="3" s="1"/>
  <c r="Q63" i="3"/>
  <c r="Q38" i="3"/>
  <c r="Q40" i="3" s="1"/>
  <c r="AQ63" i="3"/>
  <c r="AQ38" i="3"/>
  <c r="AQ40" i="3" s="1"/>
  <c r="AG63" i="3"/>
  <c r="AG38" i="3"/>
  <c r="AG40" i="3" s="1"/>
  <c r="W63" i="3"/>
  <c r="W38" i="3"/>
  <c r="W40" i="3" s="1"/>
  <c r="AC63" i="3"/>
  <c r="AC38" i="3"/>
  <c r="AC40" i="3" s="1"/>
  <c r="AF63" i="3"/>
  <c r="AF38" i="3"/>
  <c r="AF40" i="3" s="1"/>
  <c r="L63" i="3"/>
  <c r="L38" i="3"/>
  <c r="L40" i="3" s="1"/>
  <c r="K63" i="3"/>
  <c r="K38" i="3"/>
  <c r="K40" i="3" s="1"/>
  <c r="F63" i="3"/>
  <c r="F38" i="3"/>
  <c r="F40" i="3" s="1"/>
  <c r="M63" i="3"/>
  <c r="M38" i="3"/>
  <c r="M40" i="3" s="1"/>
  <c r="AN63" i="3"/>
  <c r="AN38" i="3"/>
  <c r="AN40" i="3" s="1"/>
  <c r="AN41" i="3" l="1"/>
  <c r="AN43" i="3"/>
  <c r="M41" i="3"/>
  <c r="M43" i="3"/>
  <c r="Z41" i="3"/>
  <c r="Z43" i="3"/>
  <c r="AU41" i="3"/>
  <c r="AU43" i="3"/>
  <c r="AM41" i="3"/>
  <c r="AM43" i="3"/>
  <c r="H41" i="3"/>
  <c r="H43" i="3"/>
  <c r="W41" i="3"/>
  <c r="W43" i="3"/>
  <c r="O41" i="3"/>
  <c r="O43" i="3"/>
  <c r="G41" i="3"/>
  <c r="G43" i="3"/>
  <c r="AS41" i="3"/>
  <c r="AS43" i="3"/>
  <c r="AD41" i="3"/>
  <c r="AD43" i="3"/>
  <c r="AG41" i="3"/>
  <c r="AG43" i="3"/>
  <c r="K41" i="3"/>
  <c r="K43" i="3"/>
  <c r="AR41" i="3"/>
  <c r="AR43" i="3"/>
  <c r="J41" i="3"/>
  <c r="J43" i="3"/>
  <c r="N41" i="3"/>
  <c r="N43" i="3"/>
  <c r="AK41" i="3"/>
  <c r="AK43" i="3"/>
  <c r="AC41" i="3"/>
  <c r="AC43" i="3"/>
  <c r="AB41" i="3"/>
  <c r="AB43" i="3"/>
  <c r="AP41" i="3"/>
  <c r="AP43" i="3"/>
  <c r="AQ41" i="3"/>
  <c r="AQ43" i="3"/>
  <c r="Y41" i="3"/>
  <c r="Y43" i="3"/>
  <c r="V41" i="3"/>
  <c r="V43" i="3"/>
  <c r="AT63" i="3"/>
  <c r="AV63" i="3" s="1"/>
  <c r="H50" i="2" s="1"/>
  <c r="AI41" i="3"/>
  <c r="AI43" i="3"/>
  <c r="L41" i="3"/>
  <c r="L43" i="3"/>
  <c r="R41" i="3"/>
  <c r="R43" i="3"/>
  <c r="AO41" i="3"/>
  <c r="AO43" i="3"/>
  <c r="X41" i="3"/>
  <c r="X43" i="3"/>
  <c r="T41" i="3"/>
  <c r="T43" i="3"/>
  <c r="S41" i="3"/>
  <c r="S43" i="3"/>
  <c r="P41" i="3"/>
  <c r="P43" i="3"/>
  <c r="AE41" i="3"/>
  <c r="AE43" i="3"/>
  <c r="Q41" i="3"/>
  <c r="Q43" i="3"/>
  <c r="AJ41" i="3"/>
  <c r="AJ43" i="3"/>
  <c r="AL41" i="3"/>
  <c r="AL43" i="3"/>
  <c r="F41" i="3"/>
  <c r="F43" i="3"/>
  <c r="AA41" i="3"/>
  <c r="AA43" i="3"/>
  <c r="I41" i="3"/>
  <c r="I43" i="3"/>
  <c r="AH41" i="3"/>
  <c r="AH43" i="3"/>
  <c r="AF41" i="3"/>
  <c r="AF43" i="3"/>
  <c r="U41" i="3"/>
  <c r="U43" i="3"/>
  <c r="O51" i="3" l="1"/>
  <c r="O47" i="3"/>
  <c r="O49" i="3" s="1"/>
  <c r="J51" i="3"/>
  <c r="J47" i="3"/>
  <c r="J49" i="3" s="1"/>
  <c r="I51" i="3"/>
  <c r="I47" i="3"/>
  <c r="I49" i="3" s="1"/>
  <c r="AR47" i="3"/>
  <c r="AR49" i="3" s="1"/>
  <c r="AR51" i="3"/>
  <c r="AA47" i="3"/>
  <c r="AA49" i="3" s="1"/>
  <c r="AA51" i="3"/>
  <c r="AQ51" i="3"/>
  <c r="AQ47" i="3"/>
  <c r="AQ49" i="3" s="1"/>
  <c r="AP51" i="3"/>
  <c r="AP47" i="3"/>
  <c r="AP49" i="3" s="1"/>
  <c r="AU47" i="3"/>
  <c r="AU49" i="3" s="1"/>
  <c r="AU51" i="3"/>
  <c r="AL51" i="3"/>
  <c r="AL47" i="3"/>
  <c r="AL49" i="3" s="1"/>
  <c r="AB51" i="3"/>
  <c r="AB47" i="3"/>
  <c r="AB49" i="3" s="1"/>
  <c r="AD47" i="3"/>
  <c r="AD49" i="3" s="1"/>
  <c r="AD51" i="3"/>
  <c r="Z47" i="3"/>
  <c r="Z49" i="3" s="1"/>
  <c r="Z51" i="3"/>
  <c r="AJ51" i="3"/>
  <c r="AJ47" i="3"/>
  <c r="AJ49" i="3" s="1"/>
  <c r="R51" i="3"/>
  <c r="R47" i="3"/>
  <c r="R49" i="3" s="1"/>
  <c r="H47" i="3"/>
  <c r="H49" i="3" s="1"/>
  <c r="H51" i="3"/>
  <c r="AM51" i="3"/>
  <c r="AM47" i="3"/>
  <c r="AM49" i="3" s="1"/>
  <c r="X47" i="3"/>
  <c r="X49" i="3" s="1"/>
  <c r="X51" i="3"/>
  <c r="AG51" i="3"/>
  <c r="AG47" i="3"/>
  <c r="AG49" i="3" s="1"/>
  <c r="AC47" i="3"/>
  <c r="AC49" i="3" s="1"/>
  <c r="AC51" i="3"/>
  <c r="AS47" i="3"/>
  <c r="AS49" i="3" s="1"/>
  <c r="AS51" i="3"/>
  <c r="AS57" i="3" s="1"/>
  <c r="M51" i="3"/>
  <c r="M47" i="3"/>
  <c r="M49" i="3" s="1"/>
  <c r="N51" i="3"/>
  <c r="N47" i="3"/>
  <c r="N49" i="3" s="1"/>
  <c r="V47" i="3"/>
  <c r="V49" i="3" s="1"/>
  <c r="V51" i="3"/>
  <c r="V57" i="3" s="1"/>
  <c r="S47" i="3"/>
  <c r="S49" i="3" s="1"/>
  <c r="S51" i="3"/>
  <c r="T51" i="3"/>
  <c r="T47" i="3"/>
  <c r="T49" i="3" s="1"/>
  <c r="F47" i="3"/>
  <c r="F49" i="3" s="1"/>
  <c r="F51" i="3"/>
  <c r="AT43" i="3"/>
  <c r="U47" i="3"/>
  <c r="U49" i="3" s="1"/>
  <c r="U51" i="3"/>
  <c r="Q47" i="3"/>
  <c r="Q49" i="3" s="1"/>
  <c r="Q51" i="3"/>
  <c r="L47" i="3"/>
  <c r="L49" i="3" s="1"/>
  <c r="L51" i="3"/>
  <c r="AH47" i="3"/>
  <c r="AH49" i="3" s="1"/>
  <c r="AH51" i="3"/>
  <c r="W47" i="3"/>
  <c r="W49" i="3" s="1"/>
  <c r="W51" i="3"/>
  <c r="Y47" i="3"/>
  <c r="Y49" i="3" s="1"/>
  <c r="Y51" i="3"/>
  <c r="AK47" i="3"/>
  <c r="AK49" i="3" s="1"/>
  <c r="AK51" i="3"/>
  <c r="AN47" i="3"/>
  <c r="AN49" i="3" s="1"/>
  <c r="AN51" i="3"/>
  <c r="P51" i="3"/>
  <c r="P47" i="3"/>
  <c r="P49" i="3" s="1"/>
  <c r="K51" i="3"/>
  <c r="K47" i="3"/>
  <c r="K49" i="3" s="1"/>
  <c r="AO47" i="3"/>
  <c r="AO49" i="3" s="1"/>
  <c r="AO51" i="3"/>
  <c r="G47" i="3"/>
  <c r="G49" i="3" s="1"/>
  <c r="G51" i="3"/>
  <c r="AF47" i="3"/>
  <c r="AF49" i="3" s="1"/>
  <c r="AF51" i="3"/>
  <c r="AE47" i="3"/>
  <c r="AE49" i="3" s="1"/>
  <c r="AE51" i="3"/>
  <c r="AI51" i="3"/>
  <c r="AI47" i="3"/>
  <c r="AI49" i="3" s="1"/>
  <c r="AL57" i="3" l="1"/>
  <c r="AL62" i="3" s="1"/>
  <c r="AP57" i="3"/>
  <c r="AP62" i="3" s="1"/>
  <c r="AQ57" i="3"/>
  <c r="AQ62" i="3" s="1"/>
  <c r="R57" i="3"/>
  <c r="R62" i="3" s="1"/>
  <c r="N57" i="3"/>
  <c r="N62" i="3" s="1"/>
  <c r="AB57" i="3"/>
  <c r="AB62" i="3" s="1"/>
  <c r="AU57" i="3"/>
  <c r="AU62" i="3" s="1"/>
  <c r="AG57" i="3"/>
  <c r="AG62" i="3" s="1"/>
  <c r="U57" i="3"/>
  <c r="U62" i="3" s="1"/>
  <c r="K57" i="3"/>
  <c r="K62" i="3" s="1"/>
  <c r="AD57" i="3"/>
  <c r="AD62" i="3" s="1"/>
  <c r="L57" i="3"/>
  <c r="L62" i="3" s="1"/>
  <c r="AF57" i="3"/>
  <c r="AF62" i="3" s="1"/>
  <c r="Q57" i="3"/>
  <c r="Q62" i="3" s="1"/>
  <c r="AR57" i="3"/>
  <c r="AR62" i="3" s="1"/>
  <c r="T57" i="3"/>
  <c r="T62" i="3" s="1"/>
  <c r="P57" i="3"/>
  <c r="P62" i="3" s="1"/>
  <c r="AJ57" i="3"/>
  <c r="AJ62" i="3" s="1"/>
  <c r="J57" i="3"/>
  <c r="J62" i="3" s="1"/>
  <c r="W57" i="3"/>
  <c r="W62" i="3" s="1"/>
  <c r="M57" i="3"/>
  <c r="M62" i="3" s="1"/>
  <c r="AC57" i="3"/>
  <c r="AC62" i="3" s="1"/>
  <c r="AE57" i="3"/>
  <c r="AE62" i="3" s="1"/>
  <c r="X57" i="3"/>
  <c r="X62" i="3" s="1"/>
  <c r="G57" i="3"/>
  <c r="G62" i="3" s="1"/>
  <c r="AO57" i="3"/>
  <c r="AO62" i="3" s="1"/>
  <c r="AM57" i="3"/>
  <c r="AM62" i="3" s="1"/>
  <c r="I57" i="3"/>
  <c r="I62" i="3" s="1"/>
  <c r="Z57" i="3"/>
  <c r="Z62" i="3" s="1"/>
  <c r="Y57" i="3"/>
  <c r="Y62" i="3" s="1"/>
  <c r="AH57" i="3"/>
  <c r="AH62" i="3" s="1"/>
  <c r="AI57" i="3"/>
  <c r="AI62" i="3" s="1"/>
  <c r="AA57" i="3"/>
  <c r="AA62" i="3" s="1"/>
  <c r="H57" i="3"/>
  <c r="H62" i="3" s="1"/>
  <c r="S57" i="3"/>
  <c r="S62" i="3" s="1"/>
  <c r="AN57" i="3"/>
  <c r="AN62" i="3" s="1"/>
  <c r="AK57" i="3"/>
  <c r="AK62" i="3" s="1"/>
  <c r="O57" i="3"/>
  <c r="O62" i="3" s="1"/>
  <c r="F57" i="3"/>
  <c r="F62" i="3" s="1"/>
  <c r="AF52" i="3"/>
  <c r="AF55" i="3" s="1"/>
  <c r="AF66" i="3" s="1"/>
  <c r="AF65" i="3"/>
  <c r="V62" i="3"/>
  <c r="AQ65" i="3"/>
  <c r="AQ52" i="3"/>
  <c r="AQ55" i="3" s="1"/>
  <c r="AQ66" i="3" s="1"/>
  <c r="AP52" i="3"/>
  <c r="AP55" i="3" s="1"/>
  <c r="AP66" i="3" s="1"/>
  <c r="AP65" i="3"/>
  <c r="AE65" i="3"/>
  <c r="AE52" i="3"/>
  <c r="AE55" i="3" s="1"/>
  <c r="AE66" i="3" s="1"/>
  <c r="AM65" i="3"/>
  <c r="AM52" i="3"/>
  <c r="AM55" i="3" s="1"/>
  <c r="AM66" i="3" s="1"/>
  <c r="S65" i="3"/>
  <c r="S52" i="3"/>
  <c r="S55" i="3" s="1"/>
  <c r="S66" i="3" s="1"/>
  <c r="W52" i="3"/>
  <c r="W55" i="3" s="1"/>
  <c r="W66" i="3" s="1"/>
  <c r="W65" i="3"/>
  <c r="H52" i="3"/>
  <c r="H55" i="3" s="1"/>
  <c r="H66" i="3" s="1"/>
  <c r="H65" i="3"/>
  <c r="L65" i="3"/>
  <c r="L52" i="3"/>
  <c r="L55" i="3" s="1"/>
  <c r="L66" i="3" s="1"/>
  <c r="Q52" i="3"/>
  <c r="Q55" i="3" s="1"/>
  <c r="Q66" i="3" s="1"/>
  <c r="Q65" i="3"/>
  <c r="AR52" i="3"/>
  <c r="AR55" i="3" s="1"/>
  <c r="AR66" i="3" s="1"/>
  <c r="AR65" i="3"/>
  <c r="Y65" i="3"/>
  <c r="Y52" i="3"/>
  <c r="Y55" i="3" s="1"/>
  <c r="Y66" i="3" s="1"/>
  <c r="N52" i="3"/>
  <c r="N55" i="3" s="1"/>
  <c r="N66" i="3" s="1"/>
  <c r="N65" i="3"/>
  <c r="AS62" i="3"/>
  <c r="AS65" i="3"/>
  <c r="AS52" i="3"/>
  <c r="AS55" i="3" s="1"/>
  <c r="AS66" i="3" s="1"/>
  <c r="U52" i="3"/>
  <c r="U55" i="3" s="1"/>
  <c r="U66" i="3" s="1"/>
  <c r="U65" i="3"/>
  <c r="I52" i="3"/>
  <c r="I55" i="3" s="1"/>
  <c r="I66" i="3" s="1"/>
  <c r="I65" i="3"/>
  <c r="AG52" i="3"/>
  <c r="AG55" i="3" s="1"/>
  <c r="AG66" i="3" s="1"/>
  <c r="AG65" i="3"/>
  <c r="AB52" i="3"/>
  <c r="AB55" i="3" s="1"/>
  <c r="AB66" i="3" s="1"/>
  <c r="AB65" i="3"/>
  <c r="J65" i="3"/>
  <c r="J52" i="3"/>
  <c r="J55" i="3" s="1"/>
  <c r="J66" i="3" s="1"/>
  <c r="G52" i="3"/>
  <c r="G55" i="3" s="1"/>
  <c r="G66" i="3" s="1"/>
  <c r="G65" i="3"/>
  <c r="AJ65" i="3"/>
  <c r="AJ52" i="3"/>
  <c r="AJ55" i="3" s="1"/>
  <c r="AJ66" i="3" s="1"/>
  <c r="AU65" i="3"/>
  <c r="AU52" i="3"/>
  <c r="AU55" i="3" s="1"/>
  <c r="AU66" i="3" s="1"/>
  <c r="AH52" i="3"/>
  <c r="AH55" i="3" s="1"/>
  <c r="AH66" i="3" s="1"/>
  <c r="AH65" i="3"/>
  <c r="M52" i="3"/>
  <c r="M55" i="3" s="1"/>
  <c r="M66" i="3" s="1"/>
  <c r="M65" i="3"/>
  <c r="K52" i="3"/>
  <c r="K55" i="3" s="1"/>
  <c r="K66" i="3" s="1"/>
  <c r="K65" i="3"/>
  <c r="AT51" i="3"/>
  <c r="AT57" i="3" s="1"/>
  <c r="AT47" i="3"/>
  <c r="AT49" i="3" s="1"/>
  <c r="AT52" i="3" s="1"/>
  <c r="AV43" i="3"/>
  <c r="AD52" i="3"/>
  <c r="AD55" i="3" s="1"/>
  <c r="AD66" i="3" s="1"/>
  <c r="AD65" i="3"/>
  <c r="AI52" i="3"/>
  <c r="AI55" i="3" s="1"/>
  <c r="AI66" i="3" s="1"/>
  <c r="AI65" i="3"/>
  <c r="AK65" i="3"/>
  <c r="AK52" i="3"/>
  <c r="AK55" i="3" s="1"/>
  <c r="AK66" i="3" s="1"/>
  <c r="T65" i="3"/>
  <c r="T52" i="3"/>
  <c r="T55" i="3" s="1"/>
  <c r="T66" i="3" s="1"/>
  <c r="AL52" i="3"/>
  <c r="AL55" i="3" s="1"/>
  <c r="AL66" i="3" s="1"/>
  <c r="AL65" i="3"/>
  <c r="O52" i="3"/>
  <c r="O55" i="3" s="1"/>
  <c r="O66" i="3" s="1"/>
  <c r="O65" i="3"/>
  <c r="V52" i="3"/>
  <c r="V55" i="3" s="1"/>
  <c r="V66" i="3" s="1"/>
  <c r="V65" i="3"/>
  <c r="R52" i="3"/>
  <c r="R55" i="3" s="1"/>
  <c r="R66" i="3" s="1"/>
  <c r="R65" i="3"/>
  <c r="AO65" i="3"/>
  <c r="AO52" i="3"/>
  <c r="AO55" i="3" s="1"/>
  <c r="AO66" i="3" s="1"/>
  <c r="AA65" i="3"/>
  <c r="AA52" i="3"/>
  <c r="AA55" i="3" s="1"/>
  <c r="AA66" i="3" s="1"/>
  <c r="P65" i="3"/>
  <c r="P52" i="3"/>
  <c r="P55" i="3" s="1"/>
  <c r="P66" i="3" s="1"/>
  <c r="Z65" i="3"/>
  <c r="Z52" i="3"/>
  <c r="Z55" i="3" s="1"/>
  <c r="Z66" i="3" s="1"/>
  <c r="AC52" i="3"/>
  <c r="AC55" i="3" s="1"/>
  <c r="AC66" i="3" s="1"/>
  <c r="AC65" i="3"/>
  <c r="AN52" i="3"/>
  <c r="AN55" i="3" s="1"/>
  <c r="AN66" i="3" s="1"/>
  <c r="AN65" i="3"/>
  <c r="F52" i="3"/>
  <c r="F55" i="3" s="1"/>
  <c r="F66" i="3" s="1"/>
  <c r="F65" i="3"/>
  <c r="X52" i="3"/>
  <c r="X55" i="3" s="1"/>
  <c r="X66" i="3" s="1"/>
  <c r="X65" i="3"/>
  <c r="AT55" i="3" l="1"/>
  <c r="AT62" i="3"/>
  <c r="AV62" i="3" s="1"/>
  <c r="AT66" i="3"/>
  <c r="AV66" i="3" s="1"/>
  <c r="AT65" i="3"/>
  <c r="AV65" i="3" s="1"/>
  <c r="H52" i="2" s="1"/>
  <c r="H53" i="2" s="1"/>
  <c r="H56" i="2" s="1"/>
  <c r="H65" i="2" s="1"/>
  <c r="H69" i="2" s="1"/>
  <c r="AV47" i="3"/>
  <c r="AV49" i="3" s="1"/>
  <c r="AV52" i="3" s="1"/>
  <c r="AV51" i="3"/>
  <c r="AV57" i="3" s="1"/>
  <c r="N53" i="2" l="1"/>
  <c r="N69" i="2"/>
  <c r="H70" i="2"/>
  <c r="N45" i="2"/>
  <c r="N61" i="2"/>
  <c r="AV5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BIWS</author>
  </authors>
  <commentList>
    <comment ref="N80" authorId="0" shapeId="0" xr:uid="{CD8B2154-4B33-427B-97A4-BFE7C8D1A6A0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Heavily discounting the company's estimates based on 3rd party sources and historical data.</t>
        </r>
      </text>
    </comment>
    <comment ref="H81" authorId="0" shapeId="0" xr:uid="{ACEA8762-74F7-490A-9536-099F24B3A314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Based on Goal Seek with a target of 0 reserves in Year 25.</t>
        </r>
      </text>
    </comment>
    <comment ref="N89" authorId="0" shapeId="0" xr:uid="{F0A8D3B8-D32C-45FD-A082-9AC0E20BD577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Presentation pg. 36 suggests that 10% of EUR is produced in Year 1.</t>
        </r>
      </text>
    </comment>
    <comment ref="J200" authorId="0" shapeId="0" xr:uid="{0A7D83B9-284A-414D-88AD-05BD3547558C}">
      <text>
        <r>
          <rPr>
            <b/>
            <sz val="9"/>
            <color indexed="81"/>
            <rFont val="Tahoma"/>
            <family val="2"/>
          </rPr>
          <t>BIWS:</t>
        </r>
        <r>
          <rPr>
            <sz val="9"/>
            <color indexed="81"/>
            <rFont val="Tahoma"/>
            <family val="2"/>
          </rPr>
          <t xml:space="preserve">
Using the half-year convention here because the "average" well will be drilled midway through each year.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<sst xmlns="http://schemas.openxmlformats.org/spreadsheetml/2006/main" count="422" uniqueCount="207">
  <si>
    <t>Company Name:</t>
  </si>
  <si>
    <t>Last Historical Year:</t>
  </si>
  <si>
    <t>Rate:</t>
  </si>
  <si>
    <t>Annual</t>
  </si>
  <si>
    <t>%</t>
  </si>
  <si>
    <t>Units:</t>
  </si>
  <si>
    <t>Total:</t>
  </si>
  <si>
    <t>#</t>
  </si>
  <si>
    <t>Ticker:</t>
  </si>
  <si>
    <t>Diluted Share Count:</t>
  </si>
  <si>
    <t>Name</t>
  </si>
  <si>
    <t>M Shares</t>
  </si>
  <si>
    <t>Date</t>
  </si>
  <si>
    <t>Cash Flow</t>
  </si>
  <si>
    <t>$ M</t>
  </si>
  <si>
    <t>$ as Stated</t>
  </si>
  <si>
    <t># Years</t>
  </si>
  <si>
    <t>Historical:</t>
  </si>
  <si>
    <t>Projected:</t>
  </si>
  <si>
    <t>Effective Tax Rate:</t>
  </si>
  <si>
    <t>Annual Production:</t>
  </si>
  <si>
    <t>RRC</t>
  </si>
  <si>
    <t>Mmcf</t>
  </si>
  <si>
    <t>MBbl</t>
  </si>
  <si>
    <t>Mmcfe</t>
  </si>
  <si>
    <t>Natural Gas:</t>
  </si>
  <si>
    <t>Oil:</t>
  </si>
  <si>
    <t>Natural Gas Liquids (NGLs):</t>
  </si>
  <si>
    <t>Range Resources Corporation</t>
  </si>
  <si>
    <t># Wells</t>
  </si>
  <si>
    <t>$ / Mcf</t>
  </si>
  <si>
    <t>$ / Bbl</t>
  </si>
  <si>
    <t>$ / Mcfe</t>
  </si>
  <si>
    <t>Gas</t>
  </si>
  <si>
    <t>Oil</t>
  </si>
  <si>
    <t>NGLs</t>
  </si>
  <si>
    <t>Total</t>
  </si>
  <si>
    <t>Production (Net):</t>
  </si>
  <si>
    <t>Price Deck</t>
  </si>
  <si>
    <t>Revenue</t>
  </si>
  <si>
    <t>Discounted Cash Flow</t>
  </si>
  <si>
    <t>Prod. Taxes</t>
  </si>
  <si>
    <t>LOE</t>
  </si>
  <si>
    <t>CapEx</t>
  </si>
  <si>
    <t>Discount</t>
  </si>
  <si>
    <t>DCF</t>
  </si>
  <si>
    <t>Beginning</t>
  </si>
  <si>
    <t>Ending</t>
  </si>
  <si>
    <t>Year</t>
  </si>
  <si>
    <t>Period</t>
  </si>
  <si>
    <t>Factor</t>
  </si>
  <si>
    <t>Days</t>
  </si>
  <si>
    <t>Reserves</t>
  </si>
  <si>
    <t>Daily</t>
  </si>
  <si>
    <t>Subtotal:</t>
  </si>
  <si>
    <t>Remainder:</t>
  </si>
  <si>
    <t>Operating Assumptions:</t>
  </si>
  <si>
    <t>Production &amp; Drilling Assumptions:</t>
  </si>
  <si>
    <t>Mmcfe / d</t>
  </si>
  <si>
    <t>% Oil:</t>
  </si>
  <si>
    <t>% Natural Gas:</t>
  </si>
  <si>
    <t>% Natural Gas Liquids (NGLs):</t>
  </si>
  <si>
    <t>High</t>
  </si>
  <si>
    <t>Mid</t>
  </si>
  <si>
    <t>Low</t>
  </si>
  <si>
    <t>Commodity Price Case:</t>
  </si>
  <si>
    <t>($ M)</t>
  </si>
  <si>
    <t>(-) Production Taxes:</t>
  </si>
  <si>
    <t>Transport.</t>
  </si>
  <si>
    <t>Asset-Level Expenses</t>
  </si>
  <si>
    <t>12-Month IP Rate:</t>
  </si>
  <si>
    <t>Cash OpInc</t>
  </si>
  <si>
    <t>Year #</t>
  </si>
  <si>
    <t>Net Wells Drilled:</t>
  </si>
  <si>
    <t>Decline</t>
  </si>
  <si>
    <t>Gas (Mmcf)</t>
  </si>
  <si>
    <t>Oil (MBbl)</t>
  </si>
  <si>
    <t>NGLs (MBbl)</t>
  </si>
  <si>
    <t>(Mmcfe)</t>
  </si>
  <si>
    <t>PUD Wells - Production Schedule:</t>
  </si>
  <si>
    <t>PUD Reserves - Production and Cash Flows:</t>
  </si>
  <si>
    <t>Total D&amp;C Costs:</t>
  </si>
  <si>
    <t>Period:</t>
  </si>
  <si>
    <t>Price Deck:</t>
  </si>
  <si>
    <t>Production:</t>
  </si>
  <si>
    <t>Revenue:</t>
  </si>
  <si>
    <t>Net Revenue:</t>
  </si>
  <si>
    <t>% Margin:</t>
  </si>
  <si>
    <t>Cash Taxes:</t>
  </si>
  <si>
    <t>Discount Factor:</t>
  </si>
  <si>
    <t>Value of Hedges:</t>
  </si>
  <si>
    <t>Cash Flow Rollup:</t>
  </si>
  <si>
    <t>Asset-Level Expenses:</t>
  </si>
  <si>
    <t>Cash Flow:</t>
  </si>
  <si>
    <t>Discounted Cash Flow:</t>
  </si>
  <si>
    <t>(-) G&amp;A and Employee Compensation:</t>
  </si>
  <si>
    <t>(+) Natural Gas:</t>
  </si>
  <si>
    <t>(+) Natural Gas Liquids (NGLs):</t>
  </si>
  <si>
    <t>(+) Oil:</t>
  </si>
  <si>
    <t>(+/-) Effect of Hedges:</t>
  </si>
  <si>
    <t>(-) Transportation:</t>
  </si>
  <si>
    <t>Pre-Hedged Revenue:</t>
  </si>
  <si>
    <t>Taxable Income:</t>
  </si>
  <si>
    <t>(-) Cash Taxes:</t>
  </si>
  <si>
    <t>G&amp;A and Employee Compensation:</t>
  </si>
  <si>
    <t>PD Reserves - Production and Cash Flows:</t>
  </si>
  <si>
    <t>Proved Developed Reserves - Annual Production and Decline Rates:</t>
  </si>
  <si>
    <t>Daily Production:</t>
  </si>
  <si>
    <t>Future D&amp;C CapEx:</t>
  </si>
  <si>
    <t>PD Annual Production:</t>
  </si>
  <si>
    <t>PUD Annual Production:</t>
  </si>
  <si>
    <t>(-) Drilling CapEx for PUD Wells:</t>
  </si>
  <si>
    <t>($ in Millions USD Except Per Share and Per Unit Data)</t>
  </si>
  <si>
    <t>Current Share Price:</t>
  </si>
  <si>
    <t>Discount Rate (WACC):</t>
  </si>
  <si>
    <t>Proved Developed Reserve Assumptions:</t>
  </si>
  <si>
    <t>Universal Assumptions:</t>
  </si>
  <si>
    <t>(-) Maintenance CapEx:</t>
  </si>
  <si>
    <t>After-Tax Unlevered Free Cash Flow:</t>
  </si>
  <si>
    <t>Future Maintenance CapEx % D&amp;C CapEx:</t>
  </si>
  <si>
    <t>Future Maintenance CapEx:</t>
  </si>
  <si>
    <t>Unlevered Cash Taxes:</t>
  </si>
  <si>
    <t>Net Asset Value:</t>
  </si>
  <si>
    <t>Base</t>
  </si>
  <si>
    <t>Category:</t>
  </si>
  <si>
    <t>Case:</t>
  </si>
  <si>
    <t>Pre-Tax Asset Value:</t>
  </si>
  <si>
    <t>Production (Mmcfe):</t>
  </si>
  <si>
    <t>Total Expenses:</t>
  </si>
  <si>
    <t>Expenses:</t>
  </si>
  <si>
    <t>(-) PV of G&amp;A and Employee Compensation:</t>
  </si>
  <si>
    <t>(-) PV of Cash Taxes:</t>
  </si>
  <si>
    <t>(+/-) PV of Value of Hedges:</t>
  </si>
  <si>
    <t>After-Tax Asset Value:</t>
  </si>
  <si>
    <t>(+) Proved Developed (PD) Reserves:</t>
  </si>
  <si>
    <t>(+) Proved Undeveloped (PUD) Reserves:</t>
  </si>
  <si>
    <t>(+) Value of Undeveloped Land:</t>
  </si>
  <si>
    <t>Net Asset Value (NAV) Model:</t>
  </si>
  <si>
    <t>Total Asset Value:</t>
  </si>
  <si>
    <t>(+) Cash &amp; Investments:</t>
  </si>
  <si>
    <t>(+) Net Operating Losses:</t>
  </si>
  <si>
    <t>(-) Debt:</t>
  </si>
  <si>
    <t>(-) Finance Leases:</t>
  </si>
  <si>
    <t>(-) Unfunded Pensions:</t>
  </si>
  <si>
    <t>(-) Preferred Stock:</t>
  </si>
  <si>
    <t>Diluted Shares Outstanding:</t>
  </si>
  <si>
    <t>NAV per Share:</t>
  </si>
  <si>
    <t>Premium / (Discount) to Current Share Price:</t>
  </si>
  <si>
    <t># Shares</t>
  </si>
  <si>
    <t>Long-Term NGL Price:</t>
  </si>
  <si>
    <t>Long-Term Natural Gas Price:</t>
  </si>
  <si>
    <t>Long-Term Oil Price:</t>
  </si>
  <si>
    <t>Bbl to Mcfe Conversion Factor:</t>
  </si>
  <si>
    <t>(+) Net Derivatives:</t>
  </si>
  <si>
    <t>(-) Asset Retirement Obligations:</t>
  </si>
  <si>
    <t>PUD Reserves (Net of WI and Royalties):</t>
  </si>
  <si>
    <t>Potential Future Locations (Net):</t>
  </si>
  <si>
    <t># New Net Wells Drilled per Year:</t>
  </si>
  <si>
    <t>Production Curve:</t>
  </si>
  <si>
    <t>PD Reserves (Net of WI and Royalties):</t>
  </si>
  <si>
    <t>Discounted Cash Flow - Annual Roll-Up of E&amp;P Revenue, Expenses, Taxes, and CapEx</t>
  </si>
  <si>
    <t>Initial D&amp;C Cost Per Well:</t>
  </si>
  <si>
    <t>NAV per Share (NAVPS) - Sensitivity Tables:</t>
  </si>
  <si>
    <t>Proved Developed Production Decline Rate:</t>
  </si>
  <si>
    <t>Average EUR per PUD Well (Mmcfe):</t>
  </si>
  <si>
    <t>Average 12-Month IP Rate per PUD Well           (Mmcfe / d):</t>
  </si>
  <si>
    <t>Average Initial D&amp;C Cost per Well ($M):</t>
  </si>
  <si>
    <t>First Year Production % EUR:</t>
  </si>
  <si>
    <t>(+) Value of Non-Core Businesses:</t>
  </si>
  <si>
    <t>EBITDA:</t>
  </si>
  <si>
    <t>(-) Lease Operating Expenses (LOE):</t>
  </si>
  <si>
    <t>Selected:</t>
  </si>
  <si>
    <t>Year 1</t>
  </si>
  <si>
    <t>Year 2</t>
  </si>
  <si>
    <t>Year 3</t>
  </si>
  <si>
    <t>Year 4</t>
  </si>
  <si>
    <t>Year 5</t>
  </si>
  <si>
    <t>Long-Term</t>
  </si>
  <si>
    <t>Natural Gas Prices:</t>
  </si>
  <si>
    <t>Proved Undeveloped (PUD) Well Assumptions:</t>
  </si>
  <si>
    <t>Average EUR per Well:</t>
  </si>
  <si>
    <t>Current PDP Daily Production:</t>
  </si>
  <si>
    <t>Estimated Reserve Life Ratio:</t>
  </si>
  <si>
    <t>Expense Assumptions:</t>
  </si>
  <si>
    <t>Production</t>
  </si>
  <si>
    <t>Taxes:</t>
  </si>
  <si>
    <t>Lease</t>
  </si>
  <si>
    <t>OpEx:</t>
  </si>
  <si>
    <t>(Expenses stay the same</t>
  </si>
  <si>
    <t>in all commodity price</t>
  </si>
  <si>
    <t>scenarios.)</t>
  </si>
  <si>
    <t>EBITDA - CapEx + G&amp;A + / - Hedging:</t>
  </si>
  <si>
    <t>Net PP&amp;E Balance to Depreciate/Deplete:</t>
  </si>
  <si>
    <t>(-) Expensed Maintenance CapEx (Simplification):</t>
  </si>
  <si>
    <t>G&amp;A and Employee Comp. % Revenue:</t>
  </si>
  <si>
    <t>(-) PD Reserves - DD&amp;A (UOP Depletion):</t>
  </si>
  <si>
    <t>(-) PUD Reserves - DD&amp;A (UOP Depletion):</t>
  </si>
  <si>
    <t>Valuation (All Numbers Discounted to Present Value):</t>
  </si>
  <si>
    <r>
      <t xml:space="preserve">This is a </t>
    </r>
    <r>
      <rPr>
        <b/>
        <sz val="12"/>
        <color theme="1"/>
        <rFont val="Calibri"/>
        <family val="2"/>
        <scheme val="minor"/>
      </rPr>
      <t>simplified version</t>
    </r>
    <r>
      <rPr>
        <sz val="12"/>
        <color theme="1"/>
        <rFont val="Calibri"/>
        <family val="2"/>
        <scheme val="minor"/>
      </rPr>
      <t xml:space="preserve"> of the full NAV Model and Valuation in the Oil &amp; Gas course.</t>
    </r>
  </si>
  <si>
    <t>It lacks the hedging schedule, more complex DD&amp;A calculations, nuances around other</t>
  </si>
  <si>
    <t>However, it's "good enough" to understand the main ideas behind a NAV Model and the</t>
  </si>
  <si>
    <t>factors that drive the valuation.</t>
  </si>
  <si>
    <t>expenses, the inflation factor math, market differentials for realized prices, and so on.</t>
  </si>
  <si>
    <t>Also, it does not have any of the data from RRC's filings imported into Excel, and there</t>
  </si>
  <si>
    <t>are no 3-statement projections, public comps, or precedent transactions.</t>
  </si>
  <si>
    <t>Transport. &amp;</t>
  </si>
  <si>
    <t>Processing: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</si>
</sst>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"/>
    <numFmt numFmtId="165" formatCode="_(* #,##0.0_);_(* \(#,##0.0\);_(* &quot;-&quot;?_);_(@_)"/>
    <numFmt numFmtId="166" formatCode="0.0\ \x"/>
    <numFmt numFmtId="167" formatCode="0.0%;\(0.0%\)"/>
    <numFmt numFmtId="168" formatCode="_(* #,##0.000_);_(* \(#,##0.000\);_(* &quot;-&quot;???_);_(@_)"/>
    <numFmt numFmtId="169" formatCode="0.0%"/>
    <numFmt numFmtId="170" formatCode="_(* #,##0.0_);_(* \(#,##0.0\);_(* &quot;-&quot;_);_(@_)"/>
    <numFmt numFmtId="171" formatCode="_([$$-409]* #,##0.00_);_([$$-409]* \(#,##0.00\);_([$$-409]* &quot;-&quot;_);_(@_)"/>
    <numFmt numFmtId="172" formatCode="_(&quot;$&quot;* #,##0.0_);_(&quot;$&quot;* \(#,##0.0\);_(&quot;$&quot;* &quot;-&quot;?_);_(@_)"/>
    <numFmt numFmtId="173" formatCode="&quot;FY&quot;\ yy"/>
    <numFmt numFmtId="174" formatCode="#,##0.0_);[Red]\(#,##0.0\)"/>
    <numFmt numFmtId="175" formatCode="_(&quot;$&quot;* #,##0.00_);_(&quot;$&quot;* \(#,##0.00\);_(&quot;$&quot;* &quot;-&quot;?_);_(@_)"/>
    <numFmt numFmtId="176" formatCode="_(0.0%_);\(0.0%\);_(&quot;–&quot;_)_%;_(@_)_%"/>
    <numFmt numFmtId="177" formatCode="_(#,##0.0%_);\(#,##0.0%\);_(&quot;–&quot;_)_%;_(@_)_%"/>
    <numFmt numFmtId="178" formatCode="_(* #,##0.000_);_(* \(#,##0.000\);_(* &quot;-&quot;??_);_(@_)"/>
  </numFmts>
  <fonts count="2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rgb="FFFFFFFF"/>
      <name val="Calibri"/>
      <family val="2"/>
      <scheme val="minor"/>
    </font>
    <font>
      <i/>
      <sz val="12"/>
      <color rgb="FFFFFFFF"/>
      <name val="Calibri"/>
      <family val="2"/>
      <scheme val="minor"/>
    </font>
    <font>
      <sz val="12"/>
      <color rgb="FF0000FF"/>
      <name val="Calibri"/>
      <family val="2"/>
      <scheme val="minor"/>
    </font>
    <font>
      <sz val="12"/>
      <color rgb="FF00000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color rgb="FFFFFFFF"/>
      <name val="Calibri"/>
      <family val="2"/>
      <scheme val="minor"/>
    </font>
    <font>
      <sz val="10"/>
      <name val="Arial"/>
      <family val="2"/>
    </font>
    <font>
      <sz val="12"/>
      <color rgb="FF0000FF"/>
      <name val="Calibri"/>
      <family val="2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0"/>
      <name val="Calibri"/>
      <family val="2"/>
      <scheme val="minor"/>
    </font>
    <font>
      <sz val="12"/>
      <color rgb="FF00B05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sz val="8"/>
      <color indexed="8"/>
      <name val="Arial"/>
      <family val="2"/>
    </font>
    <font>
      <sz val="12"/>
      <color theme="0" tint="-0.1499984740745262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 style="thin">
        <color rgb="FFFFFFFF"/>
      </top>
      <bottom style="thin">
        <color indexed="64"/>
      </bottom>
      <diagonal/>
    </border>
    <border>
      <left/>
      <right/>
      <top style="thin">
        <color rgb="FFB2B2B2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indexed="64"/>
      </bottom>
      <diagonal/>
    </border>
    <border>
      <left/>
      <right/>
      <top style="thin">
        <color rgb="FFB2B2B2"/>
      </top>
      <bottom style="thin">
        <color indexed="64"/>
      </bottom>
      <diagonal/>
    </border>
    <border>
      <left/>
      <right style="thin">
        <color rgb="FFB2B2B2"/>
      </right>
      <top style="thin">
        <color rgb="FFB2B2B2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9">
    <xf numFmtId="0" fontId="0" fillId="0" borderId="0"/>
    <xf numFmtId="0" fontId="3" fillId="2" borderId="1" applyNumberFormat="0" applyFont="0" applyAlignment="0" applyProtection="0"/>
    <xf numFmtId="0" fontId="15" fillId="0" borderId="0"/>
    <xf numFmtId="0" fontId="3" fillId="0" borderId="0"/>
    <xf numFmtId="0" fontId="3" fillId="0" borderId="0"/>
    <xf numFmtId="0" fontId="15" fillId="0" borderId="0"/>
    <xf numFmtId="0" fontId="23" fillId="0" borderId="0" applyAlignment="0"/>
    <xf numFmtId="0" fontId="3" fillId="0" borderId="0"/>
    <xf numFmtId="0" fontId="3" fillId="0" borderId="0"/>
  </cellStyleXfs>
  <cellXfs count="226">
    <xf numFmtId="0" fontId="0" fillId="0" borderId="0" xfId="0"/>
    <xf numFmtId="0" fontId="5" fillId="0" borderId="0" xfId="0" applyFont="1"/>
    <xf numFmtId="0" fontId="6" fillId="3" borderId="2" xfId="0" applyFont="1" applyFill="1" applyBorder="1"/>
    <xf numFmtId="0" fontId="7" fillId="3" borderId="2" xfId="0" applyFont="1" applyFill="1" applyBorder="1"/>
    <xf numFmtId="0" fontId="8" fillId="3" borderId="2" xfId="0" applyFont="1" applyFill="1" applyBorder="1"/>
    <xf numFmtId="164" fontId="9" fillId="5" borderId="1" xfId="1" applyNumberFormat="1" applyFont="1" applyFill="1" applyAlignment="1">
      <alignment horizontal="center"/>
    </xf>
    <xf numFmtId="0" fontId="5" fillId="4" borderId="2" xfId="0" applyFont="1" applyFill="1" applyBorder="1"/>
    <xf numFmtId="0" fontId="9" fillId="0" borderId="0" xfId="0" applyFont="1" applyAlignment="1">
      <alignment horizontal="center"/>
    </xf>
    <xf numFmtId="0" fontId="5" fillId="4" borderId="0" xfId="0" applyFont="1" applyFill="1"/>
    <xf numFmtId="0" fontId="6" fillId="6" borderId="0" xfId="0" applyFont="1" applyFill="1"/>
    <xf numFmtId="0" fontId="7" fillId="6" borderId="0" xfId="0" applyFont="1" applyFill="1"/>
    <xf numFmtId="0" fontId="8" fillId="6" borderId="0" xfId="0" applyFont="1" applyFill="1"/>
    <xf numFmtId="0" fontId="6" fillId="6" borderId="3" xfId="0" applyFont="1" applyFill="1" applyBorder="1" applyAlignment="1">
      <alignment horizontal="centerContinuous"/>
    </xf>
    <xf numFmtId="0" fontId="7" fillId="6" borderId="3" xfId="0" applyFont="1" applyFill="1" applyBorder="1" applyAlignment="1">
      <alignment horizontal="centerContinuous"/>
    </xf>
    <xf numFmtId="0" fontId="6" fillId="6" borderId="5" xfId="0" applyFont="1" applyFill="1" applyBorder="1" applyAlignment="1">
      <alignment horizontal="centerContinuous"/>
    </xf>
    <xf numFmtId="0" fontId="8" fillId="6" borderId="3" xfId="0" applyFont="1" applyFill="1" applyBorder="1" applyAlignment="1">
      <alignment horizontal="centerContinuous"/>
    </xf>
    <xf numFmtId="0" fontId="7" fillId="6" borderId="2" xfId="0" applyFont="1" applyFill="1" applyBorder="1"/>
    <xf numFmtId="0" fontId="11" fillId="0" borderId="0" xfId="0" applyFont="1" applyAlignment="1">
      <alignment horizontal="left" indent="1"/>
    </xf>
    <xf numFmtId="0" fontId="5" fillId="0" borderId="0" xfId="0" applyFont="1" applyAlignment="1">
      <alignment horizontal="left" indent="1"/>
    </xf>
    <xf numFmtId="0" fontId="5" fillId="4" borderId="0" xfId="0" applyFont="1" applyFill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0" borderId="6" xfId="0" applyFont="1" applyBorder="1" applyAlignment="1">
      <alignment horizontal="left"/>
    </xf>
    <xf numFmtId="0" fontId="6" fillId="6" borderId="2" xfId="0" applyFont="1" applyFill="1" applyBorder="1"/>
    <xf numFmtId="0" fontId="5" fillId="0" borderId="6" xfId="0" applyFont="1" applyBorder="1"/>
    <xf numFmtId="0" fontId="9" fillId="5" borderId="1" xfId="1" applyFont="1" applyFill="1" applyAlignment="1">
      <alignment horizontal="centerContinuous"/>
    </xf>
    <xf numFmtId="0" fontId="14" fillId="6" borderId="2" xfId="0" applyFont="1" applyFill="1" applyBorder="1" applyAlignment="1">
      <alignment horizontal="center"/>
    </xf>
    <xf numFmtId="0" fontId="6" fillId="0" borderId="0" xfId="0" applyFont="1"/>
    <xf numFmtId="0" fontId="7" fillId="0" borderId="0" xfId="0" applyFont="1"/>
    <xf numFmtId="0" fontId="5" fillId="0" borderId="6" xfId="0" applyFont="1" applyBorder="1" applyAlignment="1">
      <alignment horizontal="left" indent="1"/>
    </xf>
    <xf numFmtId="0" fontId="11" fillId="0" borderId="0" xfId="0" applyFont="1" applyAlignment="1">
      <alignment horizontal="center"/>
    </xf>
    <xf numFmtId="0" fontId="11" fillId="0" borderId="2" xfId="0" applyFont="1" applyBorder="1" applyAlignment="1">
      <alignment horizontal="center"/>
    </xf>
    <xf numFmtId="38" fontId="9" fillId="5" borderId="1" xfId="1" applyNumberFormat="1" applyFont="1" applyFill="1"/>
    <xf numFmtId="168" fontId="9" fillId="5" borderId="1" xfId="0" applyNumberFormat="1" applyFont="1" applyFill="1" applyBorder="1"/>
    <xf numFmtId="0" fontId="17" fillId="0" borderId="0" xfId="0" applyFont="1"/>
    <xf numFmtId="0" fontId="2" fillId="0" borderId="0" xfId="0" applyFont="1"/>
    <xf numFmtId="0" fontId="2" fillId="4" borderId="2" xfId="0" applyFont="1" applyFill="1" applyBorder="1"/>
    <xf numFmtId="0" fontId="2" fillId="0" borderId="0" xfId="0" applyFont="1" applyAlignment="1">
      <alignment horizontal="left" indent="1"/>
    </xf>
    <xf numFmtId="43" fontId="2" fillId="0" borderId="0" xfId="0" applyNumberFormat="1" applyFont="1"/>
    <xf numFmtId="44" fontId="2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left" indent="1"/>
    </xf>
    <xf numFmtId="165" fontId="5" fillId="0" borderId="6" xfId="0" applyNumberFormat="1" applyFont="1" applyBorder="1"/>
    <xf numFmtId="165" fontId="5" fillId="0" borderId="0" xfId="0" applyNumberFormat="1" applyFont="1"/>
    <xf numFmtId="0" fontId="11" fillId="0" borderId="6" xfId="0" applyFont="1" applyBorder="1" applyAlignment="1">
      <alignment horizontal="center"/>
    </xf>
    <xf numFmtId="173" fontId="4" fillId="6" borderId="2" xfId="0" applyNumberFormat="1" applyFont="1" applyFill="1" applyBorder="1" applyAlignment="1">
      <alignment horizontal="center"/>
    </xf>
    <xf numFmtId="173" fontId="4" fillId="6" borderId="4" xfId="0" applyNumberFormat="1" applyFont="1" applyFill="1" applyBorder="1" applyAlignment="1">
      <alignment horizontal="center"/>
    </xf>
    <xf numFmtId="173" fontId="4" fillId="6" borderId="7" xfId="0" applyNumberFormat="1" applyFont="1" applyFill="1" applyBorder="1" applyAlignment="1">
      <alignment horizontal="center"/>
    </xf>
    <xf numFmtId="165" fontId="12" fillId="0" borderId="0" xfId="0" applyNumberFormat="1" applyFont="1"/>
    <xf numFmtId="0" fontId="1" fillId="0" borderId="0" xfId="0" applyFont="1" applyAlignment="1">
      <alignment horizontal="left" indent="2"/>
    </xf>
    <xf numFmtId="0" fontId="1" fillId="4" borderId="0" xfId="0" applyFont="1" applyFill="1"/>
    <xf numFmtId="0" fontId="1" fillId="0" borderId="6" xfId="0" applyFont="1" applyBorder="1"/>
    <xf numFmtId="0" fontId="1" fillId="0" borderId="0" xfId="0" applyFont="1" applyAlignment="1">
      <alignment horizontal="center"/>
    </xf>
    <xf numFmtId="170" fontId="12" fillId="0" borderId="0" xfId="0" applyNumberFormat="1" applyFont="1"/>
    <xf numFmtId="0" fontId="1" fillId="0" borderId="0" xfId="0" applyFont="1" applyAlignment="1">
      <alignment horizontal="left"/>
    </xf>
    <xf numFmtId="3" fontId="5" fillId="0" borderId="6" xfId="0" applyNumberFormat="1" applyFont="1" applyBorder="1"/>
    <xf numFmtId="3" fontId="12" fillId="0" borderId="0" xfId="0" applyNumberFormat="1" applyFont="1"/>
    <xf numFmtId="41" fontId="1" fillId="0" borderId="0" xfId="0" applyNumberFormat="1" applyFont="1"/>
    <xf numFmtId="169" fontId="21" fillId="0" borderId="0" xfId="0" applyNumberFormat="1" applyFont="1"/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Continuous"/>
    </xf>
    <xf numFmtId="1" fontId="1" fillId="0" borderId="0" xfId="0" applyNumberFormat="1" applyFont="1"/>
    <xf numFmtId="41" fontId="5" fillId="0" borderId="0" xfId="0" applyNumberFormat="1" applyFont="1"/>
    <xf numFmtId="0" fontId="9" fillId="0" borderId="0" xfId="0" applyFont="1"/>
    <xf numFmtId="42" fontId="1" fillId="0" borderId="0" xfId="0" applyNumberFormat="1" applyFont="1"/>
    <xf numFmtId="43" fontId="1" fillId="0" borderId="0" xfId="0" applyNumberFormat="1" applyFont="1"/>
    <xf numFmtId="44" fontId="21" fillId="0" borderId="0" xfId="0" applyNumberFormat="1" applyFont="1"/>
    <xf numFmtId="43" fontId="21" fillId="0" borderId="0" xfId="0" applyNumberFormat="1" applyFont="1"/>
    <xf numFmtId="3" fontId="1" fillId="0" borderId="0" xfId="0" applyNumberFormat="1" applyFont="1"/>
    <xf numFmtId="44" fontId="1" fillId="0" borderId="0" xfId="0" applyNumberFormat="1" applyFont="1"/>
    <xf numFmtId="2" fontId="1" fillId="0" borderId="0" xfId="0" applyNumberFormat="1" applyFont="1"/>
    <xf numFmtId="0" fontId="20" fillId="0" borderId="0" xfId="0" applyFont="1"/>
    <xf numFmtId="169" fontId="9" fillId="5" borderId="1" xfId="0" applyNumberFormat="1" applyFont="1" applyFill="1" applyBorder="1" applyAlignment="1">
      <alignment horizontal="center"/>
    </xf>
    <xf numFmtId="0" fontId="14" fillId="3" borderId="2" xfId="0" applyFont="1" applyFill="1" applyBorder="1" applyAlignment="1">
      <alignment horizontal="center"/>
    </xf>
    <xf numFmtId="41" fontId="1" fillId="0" borderId="6" xfId="0" applyNumberFormat="1" applyFont="1" applyBorder="1"/>
    <xf numFmtId="173" fontId="1" fillId="0" borderId="0" xfId="0" applyNumberFormat="1" applyFont="1" applyAlignment="1">
      <alignment horizontal="center"/>
    </xf>
    <xf numFmtId="0" fontId="5" fillId="4" borderId="0" xfId="0" applyFont="1" applyFill="1" applyAlignment="1">
      <alignment horizontal="centerContinuous"/>
    </xf>
    <xf numFmtId="0" fontId="1" fillId="4" borderId="2" xfId="0" applyFont="1" applyFill="1" applyBorder="1"/>
    <xf numFmtId="169" fontId="12" fillId="0" borderId="0" xfId="0" applyNumberFormat="1" applyFont="1"/>
    <xf numFmtId="41" fontId="5" fillId="0" borderId="6" xfId="0" applyNumberFormat="1" applyFont="1" applyBorder="1"/>
    <xf numFmtId="41" fontId="9" fillId="0" borderId="0" xfId="0" applyNumberFormat="1" applyFont="1"/>
    <xf numFmtId="0" fontId="1" fillId="4" borderId="2" xfId="0" applyFont="1" applyFill="1" applyBorder="1" applyAlignment="1">
      <alignment horizontal="centerContinuous"/>
    </xf>
    <xf numFmtId="0" fontId="5" fillId="4" borderId="2" xfId="0" applyFont="1" applyFill="1" applyBorder="1" applyAlignment="1">
      <alignment horizontal="centerContinuous"/>
    </xf>
    <xf numFmtId="43" fontId="9" fillId="5" borderId="1" xfId="0" applyNumberFormat="1" applyFont="1" applyFill="1" applyBorder="1" applyAlignment="1">
      <alignment horizontal="center"/>
    </xf>
    <xf numFmtId="43" fontId="12" fillId="0" borderId="0" xfId="0" applyNumberFormat="1" applyFont="1"/>
    <xf numFmtId="43" fontId="1" fillId="0" borderId="9" xfId="0" applyNumberFormat="1" applyFont="1" applyBorder="1"/>
    <xf numFmtId="41" fontId="21" fillId="0" borderId="0" xfId="0" applyNumberFormat="1" applyFont="1"/>
    <xf numFmtId="41" fontId="12" fillId="0" borderId="0" xfId="0" applyNumberFormat="1" applyFont="1"/>
    <xf numFmtId="3" fontId="12" fillId="0" borderId="0" xfId="0" applyNumberFormat="1" applyFont="1" applyAlignment="1">
      <alignment horizontal="center"/>
    </xf>
    <xf numFmtId="0" fontId="1" fillId="0" borderId="9" xfId="0" applyFont="1" applyBorder="1"/>
    <xf numFmtId="2" fontId="1" fillId="0" borderId="9" xfId="0" applyNumberFormat="1" applyFont="1" applyBorder="1"/>
    <xf numFmtId="3" fontId="12" fillId="0" borderId="9" xfId="0" applyNumberFormat="1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41" fontId="1" fillId="0" borderId="2" xfId="0" applyNumberFormat="1" applyFont="1" applyBorder="1"/>
    <xf numFmtId="0" fontId="1" fillId="0" borderId="0" xfId="0" applyFont="1" applyAlignment="1">
      <alignment horizontal="right"/>
    </xf>
    <xf numFmtId="41" fontId="9" fillId="5" borderId="0" xfId="0" applyNumberFormat="1" applyFont="1" applyFill="1"/>
    <xf numFmtId="14" fontId="12" fillId="0" borderId="0" xfId="0" applyNumberFormat="1" applyFont="1"/>
    <xf numFmtId="167" fontId="12" fillId="0" borderId="0" xfId="0" applyNumberFormat="1" applyFont="1"/>
    <xf numFmtId="14" fontId="1" fillId="0" borderId="0" xfId="0" applyNumberFormat="1" applyFont="1"/>
    <xf numFmtId="0" fontId="5" fillId="0" borderId="0" xfId="0" applyFont="1" applyAlignment="1">
      <alignment horizontal="right"/>
    </xf>
    <xf numFmtId="38" fontId="9" fillId="5" borderId="1" xfId="1" applyNumberFormat="1" applyFont="1" applyFill="1" applyAlignment="1">
      <alignment horizontal="center"/>
    </xf>
    <xf numFmtId="37" fontId="5" fillId="0" borderId="0" xfId="0" applyNumberFormat="1" applyFont="1" applyAlignment="1">
      <alignment horizontal="center"/>
    </xf>
    <xf numFmtId="167" fontId="9" fillId="5" borderId="1" xfId="0" applyNumberFormat="1" applyFont="1" applyFill="1" applyBorder="1" applyAlignment="1">
      <alignment horizontal="center"/>
    </xf>
    <xf numFmtId="1" fontId="1" fillId="4" borderId="0" xfId="0" applyNumberFormat="1" applyFont="1" applyFill="1"/>
    <xf numFmtId="169" fontId="9" fillId="4" borderId="0" xfId="0" applyNumberFormat="1" applyFont="1" applyFill="1"/>
    <xf numFmtId="0" fontId="1" fillId="4" borderId="0" xfId="0" applyFont="1" applyFill="1" applyAlignment="1">
      <alignment horizontal="right"/>
    </xf>
    <xf numFmtId="41" fontId="1" fillId="4" borderId="0" xfId="0" applyNumberFormat="1" applyFont="1" applyFill="1"/>
    <xf numFmtId="0" fontId="1" fillId="4" borderId="2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/>
    </xf>
    <xf numFmtId="44" fontId="12" fillId="0" borderId="0" xfId="0" applyNumberFormat="1" applyFont="1"/>
    <xf numFmtId="0" fontId="14" fillId="0" borderId="0" xfId="0" applyFont="1" applyAlignment="1">
      <alignment horizontal="center"/>
    </xf>
    <xf numFmtId="173" fontId="4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42" fontId="5" fillId="0" borderId="0" xfId="0" applyNumberFormat="1" applyFont="1"/>
    <xf numFmtId="169" fontId="11" fillId="0" borderId="0" xfId="0" applyNumberFormat="1" applyFont="1"/>
    <xf numFmtId="0" fontId="7" fillId="6" borderId="3" xfId="0" applyFont="1" applyFill="1" applyBorder="1"/>
    <xf numFmtId="0" fontId="5" fillId="4" borderId="2" xfId="0" applyFont="1" applyFill="1" applyBorder="1" applyAlignment="1">
      <alignment horizontal="left"/>
    </xf>
    <xf numFmtId="0" fontId="12" fillId="0" borderId="0" xfId="0" applyFont="1"/>
    <xf numFmtId="172" fontId="12" fillId="0" borderId="0" xfId="0" applyNumberFormat="1" applyFont="1"/>
    <xf numFmtId="165" fontId="13" fillId="0" borderId="6" xfId="0" applyNumberFormat="1" applyFont="1" applyBorder="1"/>
    <xf numFmtId="0" fontId="1" fillId="0" borderId="2" xfId="0" applyFont="1" applyBorder="1"/>
    <xf numFmtId="0" fontId="1" fillId="0" borderId="0" xfId="0" quotePrefix="1" applyFont="1"/>
    <xf numFmtId="171" fontId="9" fillId="5" borderId="1" xfId="1" applyNumberFormat="1" applyFont="1" applyFill="1"/>
    <xf numFmtId="1" fontId="9" fillId="5" borderId="1" xfId="0" applyNumberFormat="1" applyFont="1" applyFill="1" applyBorder="1" applyAlignment="1">
      <alignment horizontal="center"/>
    </xf>
    <xf numFmtId="165" fontId="21" fillId="0" borderId="0" xfId="0" applyNumberFormat="1" applyFont="1"/>
    <xf numFmtId="176" fontId="12" fillId="0" borderId="0" xfId="0" applyNumberFormat="1" applyFont="1"/>
    <xf numFmtId="165" fontId="9" fillId="5" borderId="1" xfId="0" applyNumberFormat="1" applyFont="1" applyFill="1" applyBorder="1" applyAlignment="1">
      <alignment horizontal="center"/>
    </xf>
    <xf numFmtId="172" fontId="1" fillId="0" borderId="0" xfId="0" applyNumberFormat="1" applyFont="1"/>
    <xf numFmtId="165" fontId="1" fillId="0" borderId="0" xfId="0" applyNumberFormat="1" applyFont="1"/>
    <xf numFmtId="165" fontId="9" fillId="5" borderId="10" xfId="0" applyNumberFormat="1" applyFont="1" applyFill="1" applyBorder="1"/>
    <xf numFmtId="165" fontId="12" fillId="5" borderId="11" xfId="0" applyNumberFormat="1" applyFont="1" applyFill="1" applyBorder="1"/>
    <xf numFmtId="165" fontId="12" fillId="5" borderId="12" xfId="0" applyNumberFormat="1" applyFont="1" applyFill="1" applyBorder="1"/>
    <xf numFmtId="165" fontId="9" fillId="5" borderId="13" xfId="0" applyNumberFormat="1" applyFont="1" applyFill="1" applyBorder="1"/>
    <xf numFmtId="41" fontId="10" fillId="5" borderId="1" xfId="0" applyNumberFormat="1" applyFont="1" applyFill="1" applyBorder="1" applyAlignment="1">
      <alignment horizontal="center"/>
    </xf>
    <xf numFmtId="169" fontId="1" fillId="0" borderId="0" xfId="0" applyNumberFormat="1" applyFont="1"/>
    <xf numFmtId="37" fontId="22" fillId="0" borderId="0" xfId="0" applyNumberFormat="1" applyFont="1" applyAlignment="1">
      <alignment horizontal="center"/>
    </xf>
    <xf numFmtId="42" fontId="13" fillId="0" borderId="0" xfId="0" applyNumberFormat="1" applyFont="1" applyAlignment="1">
      <alignment horizontal="center"/>
    </xf>
    <xf numFmtId="0" fontId="5" fillId="0" borderId="0" xfId="0" applyFont="1" applyAlignment="1">
      <alignment horizontal="centerContinuous"/>
    </xf>
    <xf numFmtId="172" fontId="13" fillId="0" borderId="0" xfId="0" applyNumberFormat="1" applyFont="1" applyAlignment="1">
      <alignment horizontal="center"/>
    </xf>
    <xf numFmtId="165" fontId="1" fillId="0" borderId="2" xfId="0" applyNumberFormat="1" applyFont="1" applyBorder="1"/>
    <xf numFmtId="165" fontId="5" fillId="0" borderId="9" xfId="0" applyNumberFormat="1" applyFont="1" applyBorder="1"/>
    <xf numFmtId="165" fontId="1" fillId="0" borderId="9" xfId="0" applyNumberFormat="1" applyFont="1" applyBorder="1"/>
    <xf numFmtId="0" fontId="1" fillId="4" borderId="0" xfId="0" applyFont="1" applyFill="1" applyAlignment="1">
      <alignment horizontal="center"/>
    </xf>
    <xf numFmtId="44" fontId="5" fillId="4" borderId="2" xfId="0" applyNumberFormat="1" applyFont="1" applyFill="1" applyBorder="1" applyAlignment="1">
      <alignment horizontal="center"/>
    </xf>
    <xf numFmtId="168" fontId="2" fillId="0" borderId="0" xfId="0" applyNumberFormat="1" applyFont="1"/>
    <xf numFmtId="0" fontId="5" fillId="7" borderId="14" xfId="0" applyFont="1" applyFill="1" applyBorder="1"/>
    <xf numFmtId="44" fontId="5" fillId="7" borderId="6" xfId="0" applyNumberFormat="1" applyFont="1" applyFill="1" applyBorder="1"/>
    <xf numFmtId="44" fontId="13" fillId="7" borderId="6" xfId="0" applyNumberFormat="1" applyFont="1" applyFill="1" applyBorder="1"/>
    <xf numFmtId="44" fontId="13" fillId="7" borderId="15" xfId="0" applyNumberFormat="1" applyFont="1" applyFill="1" applyBorder="1"/>
    <xf numFmtId="0" fontId="5" fillId="7" borderId="16" xfId="0" applyFont="1" applyFill="1" applyBorder="1"/>
    <xf numFmtId="0" fontId="11" fillId="7" borderId="6" xfId="0" applyFont="1" applyFill="1" applyBorder="1" applyAlignment="1">
      <alignment horizontal="center"/>
    </xf>
    <xf numFmtId="0" fontId="11" fillId="7" borderId="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43" fontId="1" fillId="4" borderId="0" xfId="0" applyNumberFormat="1" applyFont="1" applyFill="1" applyAlignment="1">
      <alignment horizontal="center"/>
    </xf>
    <xf numFmtId="0" fontId="22" fillId="0" borderId="0" xfId="0" applyFont="1"/>
    <xf numFmtId="44" fontId="1" fillId="4" borderId="0" xfId="0" applyNumberFormat="1" applyFont="1" applyFill="1"/>
    <xf numFmtId="44" fontId="1" fillId="4" borderId="0" xfId="0" quotePrefix="1" applyNumberFormat="1" applyFont="1" applyFill="1"/>
    <xf numFmtId="41" fontId="1" fillId="0" borderId="0" xfId="0" applyNumberFormat="1" applyFont="1" applyAlignment="1">
      <alignment horizontal="center"/>
    </xf>
    <xf numFmtId="0" fontId="5" fillId="4" borderId="9" xfId="0" applyFont="1" applyFill="1" applyBorder="1" applyAlignment="1">
      <alignment horizontal="center"/>
    </xf>
    <xf numFmtId="9" fontId="1" fillId="0" borderId="0" xfId="0" applyNumberFormat="1" applyFont="1"/>
    <xf numFmtId="177" fontId="16" fillId="5" borderId="1" xfId="1" applyNumberFormat="1" applyFont="1" applyFill="1" applyAlignment="1">
      <alignment horizontal="center"/>
    </xf>
    <xf numFmtId="177" fontId="5" fillId="7" borderId="2" xfId="0" applyNumberFormat="1" applyFont="1" applyFill="1" applyBorder="1" applyAlignment="1">
      <alignment horizontal="right"/>
    </xf>
    <xf numFmtId="177" fontId="13" fillId="7" borderId="2" xfId="0" applyNumberFormat="1" applyFont="1" applyFill="1" applyBorder="1" applyAlignment="1">
      <alignment horizontal="right"/>
    </xf>
    <xf numFmtId="177" fontId="13" fillId="7" borderId="17" xfId="0" applyNumberFormat="1" applyFont="1" applyFill="1" applyBorder="1" applyAlignment="1">
      <alignment horizontal="right"/>
    </xf>
    <xf numFmtId="0" fontId="12" fillId="6" borderId="9" xfId="2" applyFont="1" applyFill="1" applyBorder="1"/>
    <xf numFmtId="167" fontId="24" fillId="4" borderId="0" xfId="2" applyNumberFormat="1" applyFont="1" applyFill="1"/>
    <xf numFmtId="0" fontId="12" fillId="3" borderId="14" xfId="2" applyFont="1" applyFill="1" applyBorder="1"/>
    <xf numFmtId="0" fontId="12" fillId="3" borderId="19" xfId="2" applyFont="1" applyFill="1" applyBorder="1"/>
    <xf numFmtId="166" fontId="12" fillId="4" borderId="9" xfId="2" applyNumberFormat="1" applyFont="1" applyFill="1" applyBorder="1" applyAlignment="1">
      <alignment horizontal="center"/>
    </xf>
    <xf numFmtId="38" fontId="12" fillId="4" borderId="18" xfId="2" applyNumberFormat="1" applyFont="1" applyFill="1" applyBorder="1" applyAlignment="1">
      <alignment horizontal="center"/>
    </xf>
    <xf numFmtId="38" fontId="9" fillId="4" borderId="18" xfId="2" applyNumberFormat="1" applyFont="1" applyFill="1" applyBorder="1" applyAlignment="1">
      <alignment horizontal="center"/>
    </xf>
    <xf numFmtId="38" fontId="12" fillId="4" borderId="17" xfId="2" applyNumberFormat="1" applyFont="1" applyFill="1" applyBorder="1" applyAlignment="1">
      <alignment horizontal="center"/>
    </xf>
    <xf numFmtId="38" fontId="13" fillId="4" borderId="18" xfId="2" applyNumberFormat="1" applyFont="1" applyFill="1" applyBorder="1" applyAlignment="1">
      <alignment horizontal="center"/>
    </xf>
    <xf numFmtId="44" fontId="10" fillId="0" borderId="0" xfId="1" applyNumberFormat="1" applyFont="1" applyFill="1" applyBorder="1" applyAlignment="1">
      <alignment horizontal="center"/>
    </xf>
    <xf numFmtId="43" fontId="10" fillId="0" borderId="0" xfId="1" applyNumberFormat="1" applyFont="1" applyFill="1" applyBorder="1" applyAlignment="1">
      <alignment horizontal="center"/>
    </xf>
    <xf numFmtId="43" fontId="25" fillId="0" borderId="0" xfId="1" applyNumberFormat="1" applyFont="1" applyFill="1" applyBorder="1" applyAlignment="1">
      <alignment horizontal="center"/>
    </xf>
    <xf numFmtId="174" fontId="12" fillId="4" borderId="18" xfId="2" applyNumberFormat="1" applyFont="1" applyFill="1" applyBorder="1" applyAlignment="1">
      <alignment horizontal="center"/>
    </xf>
    <xf numFmtId="174" fontId="12" fillId="4" borderId="17" xfId="2" applyNumberFormat="1" applyFont="1" applyFill="1" applyBorder="1" applyAlignment="1">
      <alignment horizontal="center"/>
    </xf>
    <xf numFmtId="174" fontId="22" fillId="4" borderId="18" xfId="2" applyNumberFormat="1" applyFont="1" applyFill="1" applyBorder="1" applyAlignment="1">
      <alignment horizontal="center"/>
    </xf>
    <xf numFmtId="44" fontId="9" fillId="4" borderId="18" xfId="2" applyNumberFormat="1" applyFont="1" applyFill="1" applyBorder="1" applyAlignment="1">
      <alignment horizontal="center"/>
    </xf>
    <xf numFmtId="43" fontId="12" fillId="4" borderId="18" xfId="2" applyNumberFormat="1" applyFont="1" applyFill="1" applyBorder="1" applyAlignment="1">
      <alignment horizontal="center"/>
    </xf>
    <xf numFmtId="43" fontId="13" fillId="4" borderId="18" xfId="2" applyNumberFormat="1" applyFont="1" applyFill="1" applyBorder="1" applyAlignment="1">
      <alignment horizontal="center"/>
    </xf>
    <xf numFmtId="43" fontId="12" fillId="4" borderId="17" xfId="2" applyNumberFormat="1" applyFont="1" applyFill="1" applyBorder="1" applyAlignment="1">
      <alignment horizontal="center"/>
    </xf>
    <xf numFmtId="169" fontId="9" fillId="0" borderId="0" xfId="0" applyNumberFormat="1" applyFont="1" applyAlignment="1">
      <alignment horizontal="center"/>
    </xf>
    <xf numFmtId="177" fontId="12" fillId="4" borderId="18" xfId="2" applyNumberFormat="1" applyFont="1" applyFill="1" applyBorder="1" applyAlignment="1">
      <alignment horizontal="center"/>
    </xf>
    <xf numFmtId="177" fontId="12" fillId="4" borderId="17" xfId="2" applyNumberFormat="1" applyFont="1" applyFill="1" applyBorder="1" applyAlignment="1">
      <alignment horizontal="center"/>
    </xf>
    <xf numFmtId="0" fontId="11" fillId="7" borderId="0" xfId="0" applyFont="1" applyFill="1" applyAlignment="1">
      <alignment horizontal="center"/>
    </xf>
    <xf numFmtId="0" fontId="5" fillId="8" borderId="0" xfId="0" applyFont="1" applyFill="1"/>
    <xf numFmtId="0" fontId="11" fillId="8" borderId="0" xfId="0" applyFont="1" applyFill="1" applyAlignment="1">
      <alignment horizontal="center"/>
    </xf>
    <xf numFmtId="0" fontId="1" fillId="8" borderId="0" xfId="0" applyFont="1" applyFill="1"/>
    <xf numFmtId="172" fontId="5" fillId="8" borderId="0" xfId="0" applyNumberFormat="1" applyFont="1" applyFill="1"/>
    <xf numFmtId="0" fontId="5" fillId="7" borderId="6" xfId="0" applyFont="1" applyFill="1" applyBorder="1"/>
    <xf numFmtId="0" fontId="1" fillId="7" borderId="6" xfId="0" applyFont="1" applyFill="1" applyBorder="1"/>
    <xf numFmtId="172" fontId="5" fillId="7" borderId="6" xfId="0" applyNumberFormat="1" applyFont="1" applyFill="1" applyBorder="1"/>
    <xf numFmtId="0" fontId="5" fillId="9" borderId="0" xfId="0" applyFont="1" applyFill="1"/>
    <xf numFmtId="165" fontId="5" fillId="9" borderId="0" xfId="0" applyNumberFormat="1" applyFont="1" applyFill="1"/>
    <xf numFmtId="42" fontId="12" fillId="0" borderId="0" xfId="0" applyNumberFormat="1" applyFont="1"/>
    <xf numFmtId="0" fontId="12" fillId="0" borderId="0" xfId="0" quotePrefix="1" applyFont="1"/>
    <xf numFmtId="174" fontId="12" fillId="5" borderId="1" xfId="1" applyNumberFormat="1" applyFont="1" applyFill="1"/>
    <xf numFmtId="177" fontId="22" fillId="4" borderId="18" xfId="2" applyNumberFormat="1" applyFont="1" applyFill="1" applyBorder="1" applyAlignment="1">
      <alignment horizontal="center"/>
    </xf>
    <xf numFmtId="0" fontId="11" fillId="9" borderId="0" xfId="0" applyFont="1" applyFill="1" applyAlignment="1">
      <alignment horizontal="center"/>
    </xf>
    <xf numFmtId="0" fontId="4" fillId="6" borderId="9" xfId="2" applyFont="1" applyFill="1" applyBorder="1" applyAlignment="1">
      <alignment horizontal="center"/>
    </xf>
    <xf numFmtId="0" fontId="13" fillId="6" borderId="9" xfId="2" applyFont="1" applyFill="1" applyBorder="1" applyAlignment="1">
      <alignment horizontal="center"/>
    </xf>
    <xf numFmtId="43" fontId="1" fillId="4" borderId="0" xfId="0" quotePrefix="1" applyNumberFormat="1" applyFont="1" applyFill="1" applyAlignment="1">
      <alignment horizontal="center"/>
    </xf>
    <xf numFmtId="0" fontId="5" fillId="4" borderId="0" xfId="0" quotePrefix="1" applyFont="1" applyFill="1" applyAlignment="1">
      <alignment horizontal="center"/>
    </xf>
    <xf numFmtId="0" fontId="1" fillId="7" borderId="2" xfId="0" applyFont="1" applyFill="1" applyBorder="1"/>
    <xf numFmtId="44" fontId="9" fillId="5" borderId="1" xfId="0" applyNumberFormat="1" applyFont="1" applyFill="1" applyBorder="1" applyAlignment="1">
      <alignment horizontal="center"/>
    </xf>
    <xf numFmtId="44" fontId="9" fillId="0" borderId="0" xfId="0" applyNumberFormat="1" applyFont="1" applyAlignment="1">
      <alignment horizontal="center"/>
    </xf>
    <xf numFmtId="43" fontId="9" fillId="0" borderId="0" xfId="0" applyNumberFormat="1" applyFont="1" applyAlignment="1">
      <alignment horizontal="center"/>
    </xf>
    <xf numFmtId="41" fontId="9" fillId="5" borderId="1" xfId="0" applyNumberFormat="1" applyFont="1" applyFill="1" applyBorder="1" applyAlignment="1">
      <alignment horizontal="center"/>
    </xf>
    <xf numFmtId="165" fontId="12" fillId="0" borderId="0" xfId="0" applyNumberFormat="1" applyFont="1" applyAlignment="1">
      <alignment horizontal="center"/>
    </xf>
    <xf numFmtId="178" fontId="9" fillId="5" borderId="1" xfId="0" applyNumberFormat="1" applyFont="1" applyFill="1" applyBorder="1" applyAlignment="1">
      <alignment horizontal="center"/>
    </xf>
    <xf numFmtId="175" fontId="9" fillId="5" borderId="1" xfId="0" applyNumberFormat="1" applyFont="1" applyFill="1" applyBorder="1" applyAlignment="1">
      <alignment horizontal="center"/>
    </xf>
    <xf numFmtId="177" fontId="16" fillId="0" borderId="8" xfId="1" applyNumberFormat="1" applyFont="1" applyFill="1" applyBorder="1" applyAlignment="1">
      <alignment horizontal="center"/>
    </xf>
    <xf numFmtId="0" fontId="1" fillId="8" borderId="14" xfId="0" applyFont="1" applyFill="1" applyBorder="1"/>
    <xf numFmtId="0" fontId="2" fillId="8" borderId="6" xfId="0" applyFont="1" applyFill="1" applyBorder="1"/>
    <xf numFmtId="0" fontId="2" fillId="8" borderId="15" xfId="0" applyFont="1" applyFill="1" applyBorder="1"/>
    <xf numFmtId="0" fontId="2" fillId="8" borderId="21" xfId="0" applyFont="1" applyFill="1" applyBorder="1"/>
    <xf numFmtId="0" fontId="2" fillId="8" borderId="0" xfId="0" applyFont="1" applyFill="1"/>
    <xf numFmtId="0" fontId="2" fillId="8" borderId="18" xfId="0" applyFont="1" applyFill="1" applyBorder="1"/>
    <xf numFmtId="0" fontId="1" fillId="8" borderId="21" xfId="0" applyFont="1" applyFill="1" applyBorder="1"/>
    <xf numFmtId="0" fontId="1" fillId="8" borderId="16" xfId="0" applyFont="1" applyFill="1" applyBorder="1"/>
    <xf numFmtId="0" fontId="2" fillId="8" borderId="2" xfId="0" applyFont="1" applyFill="1" applyBorder="1"/>
    <xf numFmtId="0" fontId="2" fillId="8" borderId="17" xfId="0" applyFont="1" applyFill="1" applyBorder="1"/>
    <xf numFmtId="0" fontId="4" fillId="3" borderId="19" xfId="2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</cellXfs>
  <cellStyles count="9">
    <cellStyle name="Normal" xfId="0" builtinId="0"/>
    <cellStyle name="Normal 2" xfId="2" xr:uid="{00000000-0005-0000-0000-000001000000}"/>
    <cellStyle name="Normal 2 2 2" xfId="5" xr:uid="{53258F84-8E7C-4A6B-9554-A1D632722A21}"/>
    <cellStyle name="Normal 3 2" xfId="3" xr:uid="{E2CCC3B0-1C40-4A03-8A25-116CFDEB9809}"/>
    <cellStyle name="Normal 3 2 2 2" xfId="4" xr:uid="{5772A750-5B53-4F0E-ABA7-81FD7F800F0B}"/>
    <cellStyle name="Normal 3 4" xfId="8" xr:uid="{B56132FD-DE09-4121-B677-EAC10AD8333F}"/>
    <cellStyle name="Normal 5 2" xfId="7" xr:uid="{BCCB873B-07C1-4DB6-8077-E9E203040B7B}"/>
    <cellStyle name="Note" xfId="1" builtinId="10"/>
    <cellStyle name="TextNormal" xfId="6" xr:uid="{107B7280-5E64-4FD1-8BD2-D5B943513742}"/>
  </cellStyles>
  <dxfs count="0"/>
  <tableStyles count="0" defaultTableStyle="TableStyleMedium2" defaultPivotStyle="PivotStyleLight16"/>
  <colors>
    <mruColors>
      <color rgb="FF0000FF"/>
      <color rgb="FF0070C0"/>
      <color rgb="FF8CB4D8"/>
      <color rgb="FF1F497D"/>
      <color rgb="FF8DB4E2"/>
      <color rgb="FFB2B2B2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Proved Developed - Production Decline Curve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NAV!$H$96</c:f>
              <c:strCache>
                <c:ptCount val="1"/>
                <c:pt idx="0">
                  <c:v>Annual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NAV!$D$98:$D$137</c:f>
              <c:numCache>
                <c:formatCode>"FY"\ yy</c:formatCode>
                <c:ptCount val="40"/>
                <c:pt idx="0">
                  <c:v>46022</c:v>
                </c:pt>
                <c:pt idx="1">
                  <c:v>46387</c:v>
                </c:pt>
                <c:pt idx="2">
                  <c:v>46752</c:v>
                </c:pt>
                <c:pt idx="3">
                  <c:v>47118</c:v>
                </c:pt>
                <c:pt idx="4">
                  <c:v>47483</c:v>
                </c:pt>
                <c:pt idx="5">
                  <c:v>47848</c:v>
                </c:pt>
                <c:pt idx="6">
                  <c:v>48213</c:v>
                </c:pt>
                <c:pt idx="7">
                  <c:v>48579</c:v>
                </c:pt>
                <c:pt idx="8">
                  <c:v>48944</c:v>
                </c:pt>
                <c:pt idx="9">
                  <c:v>49309</c:v>
                </c:pt>
                <c:pt idx="10">
                  <c:v>49674</c:v>
                </c:pt>
                <c:pt idx="11">
                  <c:v>50040</c:v>
                </c:pt>
                <c:pt idx="12">
                  <c:v>50405</c:v>
                </c:pt>
                <c:pt idx="13">
                  <c:v>50770</c:v>
                </c:pt>
                <c:pt idx="14">
                  <c:v>51135</c:v>
                </c:pt>
                <c:pt idx="15">
                  <c:v>51501</c:v>
                </c:pt>
                <c:pt idx="16">
                  <c:v>51866</c:v>
                </c:pt>
                <c:pt idx="17">
                  <c:v>52231</c:v>
                </c:pt>
                <c:pt idx="18">
                  <c:v>52596</c:v>
                </c:pt>
                <c:pt idx="19">
                  <c:v>52962</c:v>
                </c:pt>
                <c:pt idx="20">
                  <c:v>53327</c:v>
                </c:pt>
                <c:pt idx="21">
                  <c:v>53692</c:v>
                </c:pt>
                <c:pt idx="22">
                  <c:v>54057</c:v>
                </c:pt>
                <c:pt idx="23">
                  <c:v>54423</c:v>
                </c:pt>
                <c:pt idx="24">
                  <c:v>54788</c:v>
                </c:pt>
                <c:pt idx="25">
                  <c:v>55153</c:v>
                </c:pt>
                <c:pt idx="26">
                  <c:v>55518</c:v>
                </c:pt>
                <c:pt idx="27">
                  <c:v>55884</c:v>
                </c:pt>
                <c:pt idx="28">
                  <c:v>56249</c:v>
                </c:pt>
                <c:pt idx="29">
                  <c:v>56614</c:v>
                </c:pt>
                <c:pt idx="30">
                  <c:v>56979</c:v>
                </c:pt>
                <c:pt idx="31">
                  <c:v>57345</c:v>
                </c:pt>
                <c:pt idx="32">
                  <c:v>57710</c:v>
                </c:pt>
                <c:pt idx="33">
                  <c:v>58075</c:v>
                </c:pt>
                <c:pt idx="34">
                  <c:v>58440</c:v>
                </c:pt>
                <c:pt idx="35">
                  <c:v>58806</c:v>
                </c:pt>
                <c:pt idx="36">
                  <c:v>59171</c:v>
                </c:pt>
                <c:pt idx="37">
                  <c:v>59536</c:v>
                </c:pt>
                <c:pt idx="38">
                  <c:v>59901</c:v>
                </c:pt>
                <c:pt idx="39">
                  <c:v>60267</c:v>
                </c:pt>
              </c:numCache>
            </c:numRef>
          </c:cat>
          <c:val>
            <c:numRef>
              <c:f>NAV!$H$98:$H$137</c:f>
              <c:numCache>
                <c:formatCode>#,##0</c:formatCode>
                <c:ptCount val="40"/>
                <c:pt idx="0">
                  <c:v>760867.67208836507</c:v>
                </c:pt>
                <c:pt idx="1">
                  <c:v>729063.64157337241</c:v>
                </c:pt>
                <c:pt idx="2">
                  <c:v>698589.009578128</c:v>
                </c:pt>
                <c:pt idx="3">
                  <c:v>671222.14795561554</c:v>
                </c:pt>
                <c:pt idx="4">
                  <c:v>641407.99012245552</c:v>
                </c:pt>
                <c:pt idx="5">
                  <c:v>614597.33691856242</c:v>
                </c:pt>
                <c:pt idx="6">
                  <c:v>588907.36062591593</c:v>
                </c:pt>
                <c:pt idx="7">
                  <c:v>565837.22063550714</c:v>
                </c:pt>
                <c:pt idx="8">
                  <c:v>540704.02106024651</c:v>
                </c:pt>
                <c:pt idx="9">
                  <c:v>518102.76223927492</c:v>
                </c:pt>
                <c:pt idx="10">
                  <c:v>496446.22896203218</c:v>
                </c:pt>
                <c:pt idx="11">
                  <c:v>476998.20578281459</c:v>
                </c:pt>
                <c:pt idx="12">
                  <c:v>455811.03274828702</c:v>
                </c:pt>
                <c:pt idx="13">
                  <c:v>436758.27426426875</c:v>
                </c:pt>
                <c:pt idx="14">
                  <c:v>418501.91512069997</c:v>
                </c:pt>
                <c:pt idx="15">
                  <c:v>402107.31995410682</c:v>
                </c:pt>
                <c:pt idx="16">
                  <c:v>384246.62936233362</c:v>
                </c:pt>
                <c:pt idx="17">
                  <c:v>368185.24053767679</c:v>
                </c:pt>
                <c:pt idx="18">
                  <c:v>352795.21273811185</c:v>
                </c:pt>
                <c:pt idx="19">
                  <c:v>338974.64351112203</c:v>
                </c:pt>
                <c:pt idx="20">
                  <c:v>323918.16250276892</c:v>
                </c:pt>
                <c:pt idx="21">
                  <c:v>310378.48470791319</c:v>
                </c:pt>
                <c:pt idx="22">
                  <c:v>297404.76120648778</c:v>
                </c:pt>
                <c:pt idx="23">
                  <c:v>285754.08414998866</c:v>
                </c:pt>
                <c:pt idx="24">
                  <c:v>253212.6416539434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28-442F-A8EA-836C2DC70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3041760"/>
        <c:axId val="283043328"/>
      </c:areaChart>
      <c:dateAx>
        <c:axId val="283041760"/>
        <c:scaling>
          <c:orientation val="minMax"/>
        </c:scaling>
        <c:delete val="0"/>
        <c:axPos val="b"/>
        <c:numFmt formatCode="&quot;FY&quot;\ 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3043328"/>
        <c:crosses val="autoZero"/>
        <c:auto val="1"/>
        <c:lblOffset val="100"/>
        <c:baseTimeUnit val="years"/>
      </c:dateAx>
      <c:valAx>
        <c:axId val="283043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Annual Production in Mmcfe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30417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458241</xdr:colOff>
      <xdr:row>95</xdr:row>
      <xdr:rowOff>187205</xdr:rowOff>
    </xdr:from>
    <xdr:to>
      <xdr:col>17</xdr:col>
      <xdr:colOff>14007</xdr:colOff>
      <xdr:row>113</xdr:row>
      <xdr:rowOff>145462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9D16BB7-5E0F-4C85-A8B3-B98BCCE676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8188F-2A4D-4298-A417-26FD66ADF053}">
  <sheetPr>
    <pageSetUpPr autoPageBreaks="0"/>
  </sheetPr>
  <dimension ref="B2:BH293"/>
  <sheetViews>
    <sheetView showGridLines="0" tabSelected="1" zoomScaleNormal="100" workbookViewId="0">
      <selection activeCell="B2" sqref="B2"/>
    </sheetView>
  </sheetViews>
  <sheetFormatPr defaultColWidth="9.15234375" defaultRowHeight="15.9" outlineLevelRow="1" x14ac:dyDescent="0.45"/>
  <cols>
    <col min="1" max="2" width="2.69140625" style="39" customWidth="1"/>
    <col min="3" max="52" width="12.69140625" style="39" customWidth="1"/>
    <col min="53" max="53" width="2.69140625" style="39" customWidth="1"/>
    <col min="54" max="59" width="12.69140625" style="39" customWidth="1"/>
    <col min="60" max="60" width="2.69140625" style="39" customWidth="1"/>
    <col min="61" max="16384" width="9.15234375" style="39"/>
  </cols>
  <sheetData>
    <row r="2" spans="2:33" ht="18.45" x14ac:dyDescent="0.5">
      <c r="B2" s="33" t="str">
        <f>Company_Name&amp;" - Simplified NAV Model"</f>
        <v>Range Resources Corporation - Simplified NAV Model</v>
      </c>
    </row>
    <row r="3" spans="2:33" x14ac:dyDescent="0.45">
      <c r="B3" s="39" t="s">
        <v>112</v>
      </c>
    </row>
    <row r="4" spans="2:33" x14ac:dyDescent="0.45">
      <c r="AG4" s="67"/>
    </row>
    <row r="5" spans="2:33" x14ac:dyDescent="0.45">
      <c r="B5" s="2" t="s">
        <v>56</v>
      </c>
      <c r="C5" s="3"/>
      <c r="D5" s="25"/>
      <c r="E5" s="25"/>
      <c r="F5" s="25" t="s">
        <v>5</v>
      </c>
      <c r="G5" s="4"/>
      <c r="H5" s="3"/>
      <c r="I5" s="3"/>
      <c r="J5" s="3"/>
      <c r="K5" s="3"/>
      <c r="L5" s="4"/>
      <c r="M5" s="3"/>
      <c r="N5" s="25"/>
      <c r="O5" s="3"/>
      <c r="P5" s="3"/>
      <c r="Q5" s="3"/>
      <c r="AG5" s="67"/>
    </row>
    <row r="6" spans="2:33" outlineLevel="1" x14ac:dyDescent="0.45">
      <c r="B6" s="34"/>
      <c r="C6" s="34"/>
      <c r="F6" s="34"/>
      <c r="G6" s="34"/>
      <c r="H6" s="34"/>
      <c r="I6" s="34"/>
      <c r="J6" s="34"/>
      <c r="K6" s="34"/>
      <c r="L6" s="34"/>
      <c r="M6" s="34"/>
      <c r="N6" s="34"/>
      <c r="O6" s="34"/>
      <c r="AG6" s="67"/>
    </row>
    <row r="7" spans="2:33" outlineLevel="1" x14ac:dyDescent="0.45">
      <c r="B7" s="34"/>
      <c r="C7" s="34" t="s">
        <v>0</v>
      </c>
      <c r="F7" s="29" t="s">
        <v>10</v>
      </c>
      <c r="G7" s="24" t="s">
        <v>28</v>
      </c>
      <c r="H7" s="24"/>
      <c r="I7" s="24"/>
      <c r="J7" s="34"/>
      <c r="K7" s="6" t="s">
        <v>83</v>
      </c>
      <c r="L7" s="6"/>
      <c r="M7" s="20" t="s">
        <v>82</v>
      </c>
      <c r="N7" s="20" t="s">
        <v>171</v>
      </c>
      <c r="O7" s="20" t="s">
        <v>64</v>
      </c>
      <c r="P7" s="20" t="s">
        <v>63</v>
      </c>
      <c r="Q7" s="20" t="s">
        <v>62</v>
      </c>
      <c r="AG7" s="67"/>
    </row>
    <row r="8" spans="2:33" outlineLevel="1" x14ac:dyDescent="0.45">
      <c r="B8" s="34"/>
      <c r="C8" s="34" t="s">
        <v>8</v>
      </c>
      <c r="F8" s="29" t="s">
        <v>10</v>
      </c>
      <c r="G8" s="24" t="s">
        <v>21</v>
      </c>
      <c r="H8" s="34"/>
      <c r="I8" s="34"/>
      <c r="J8" s="34"/>
      <c r="AG8" s="67"/>
    </row>
    <row r="9" spans="2:33" outlineLevel="1" x14ac:dyDescent="0.45">
      <c r="B9" s="34"/>
      <c r="C9" s="34"/>
      <c r="F9" s="34"/>
      <c r="G9" s="34"/>
      <c r="H9" s="34"/>
      <c r="I9" s="34"/>
      <c r="J9" s="34"/>
      <c r="K9" s="1" t="s">
        <v>178</v>
      </c>
      <c r="M9" s="51" t="s">
        <v>172</v>
      </c>
      <c r="N9" s="38">
        <f t="shared" ref="N9:N14" si="0">_xlfn.XLOOKUP(Scenario,$O$7:$Q$7,O9:Q9,"N/A")</f>
        <v>2.5</v>
      </c>
      <c r="O9" s="205">
        <v>2.25</v>
      </c>
      <c r="P9" s="205">
        <v>2.5</v>
      </c>
      <c r="Q9" s="205">
        <v>2.75</v>
      </c>
      <c r="AG9" s="67"/>
    </row>
    <row r="10" spans="2:33" outlineLevel="1" x14ac:dyDescent="0.45">
      <c r="B10" s="34"/>
      <c r="C10" s="39" t="s">
        <v>113</v>
      </c>
      <c r="F10" s="29" t="s">
        <v>15</v>
      </c>
      <c r="G10" s="121">
        <v>37.119999999999997</v>
      </c>
      <c r="H10" s="34"/>
      <c r="I10" s="34"/>
      <c r="J10" s="34"/>
      <c r="M10" s="51" t="s">
        <v>173</v>
      </c>
      <c r="N10" s="37">
        <f t="shared" si="0"/>
        <v>2.75</v>
      </c>
      <c r="O10" s="82">
        <v>2.35</v>
      </c>
      <c r="P10" s="82">
        <v>2.75</v>
      </c>
      <c r="Q10" s="82">
        <v>3.25</v>
      </c>
      <c r="AG10" s="67"/>
    </row>
    <row r="11" spans="2:33" outlineLevel="1" x14ac:dyDescent="0.45">
      <c r="B11" s="34"/>
      <c r="C11" s="34" t="s">
        <v>9</v>
      </c>
      <c r="F11" s="29" t="s">
        <v>11</v>
      </c>
      <c r="G11" s="32">
        <v>243.38687100000001</v>
      </c>
      <c r="H11" s="34"/>
      <c r="I11" s="34"/>
      <c r="J11" s="34"/>
      <c r="M11" s="51" t="s">
        <v>174</v>
      </c>
      <c r="N11" s="37">
        <f t="shared" si="0"/>
        <v>3</v>
      </c>
      <c r="O11" s="82">
        <v>2.4500000000000002</v>
      </c>
      <c r="P11" s="82">
        <v>3</v>
      </c>
      <c r="Q11" s="82">
        <v>3.75</v>
      </c>
      <c r="AG11" s="67"/>
    </row>
    <row r="12" spans="2:33" outlineLevel="1" x14ac:dyDescent="0.45">
      <c r="B12" s="34"/>
      <c r="C12" s="34"/>
      <c r="F12" s="34"/>
      <c r="G12" s="34"/>
      <c r="H12" s="34"/>
      <c r="I12" s="34"/>
      <c r="J12" s="34"/>
      <c r="M12" s="51" t="s">
        <v>175</v>
      </c>
      <c r="N12" s="37">
        <f t="shared" si="0"/>
        <v>3.25</v>
      </c>
      <c r="O12" s="82">
        <v>2.5499999999999998</v>
      </c>
      <c r="P12" s="82">
        <v>3.25</v>
      </c>
      <c r="Q12" s="82">
        <v>4.25</v>
      </c>
      <c r="AG12" s="67"/>
    </row>
    <row r="13" spans="2:33" outlineLevel="1" x14ac:dyDescent="0.45">
      <c r="B13" s="34"/>
      <c r="C13" s="34" t="s">
        <v>1</v>
      </c>
      <c r="F13" s="29" t="s">
        <v>12</v>
      </c>
      <c r="G13" s="5">
        <v>45657</v>
      </c>
      <c r="H13" s="34"/>
      <c r="I13" s="34"/>
      <c r="J13" s="34"/>
      <c r="M13" s="51" t="s">
        <v>176</v>
      </c>
      <c r="N13" s="37">
        <f t="shared" si="0"/>
        <v>3.5</v>
      </c>
      <c r="O13" s="82">
        <v>2.65</v>
      </c>
      <c r="P13" s="82">
        <v>3.5</v>
      </c>
      <c r="Q13" s="82">
        <v>4.75</v>
      </c>
      <c r="AG13" s="67"/>
    </row>
    <row r="14" spans="2:33" outlineLevel="1" x14ac:dyDescent="0.45">
      <c r="B14" s="34"/>
      <c r="C14" s="34" t="s">
        <v>5</v>
      </c>
      <c r="F14" s="29" t="s">
        <v>7</v>
      </c>
      <c r="G14" s="31">
        <v>1000</v>
      </c>
      <c r="H14" s="34"/>
      <c r="I14" s="34"/>
      <c r="J14" s="34"/>
      <c r="K14" s="36"/>
      <c r="L14" s="34"/>
      <c r="M14" s="51" t="s">
        <v>177</v>
      </c>
      <c r="N14" s="37">
        <f t="shared" si="0"/>
        <v>3.5</v>
      </c>
      <c r="O14" s="82">
        <v>2.65</v>
      </c>
      <c r="P14" s="82">
        <v>3.5</v>
      </c>
      <c r="Q14" s="82">
        <v>4.75</v>
      </c>
      <c r="AG14" s="67"/>
    </row>
    <row r="15" spans="2:33" outlineLevel="1" x14ac:dyDescent="0.45">
      <c r="B15" s="34"/>
      <c r="C15" s="39" t="s">
        <v>19</v>
      </c>
      <c r="F15" s="29" t="s">
        <v>4</v>
      </c>
      <c r="G15" s="159">
        <v>0.25</v>
      </c>
      <c r="H15" s="34"/>
      <c r="I15" s="34"/>
      <c r="J15" s="34"/>
      <c r="K15" s="36"/>
      <c r="L15" s="34"/>
      <c r="M15" s="34"/>
      <c r="N15" s="29"/>
      <c r="O15" s="47"/>
      <c r="AG15" s="67"/>
    </row>
    <row r="16" spans="2:33" outlineLevel="1" x14ac:dyDescent="0.45">
      <c r="B16" s="34"/>
      <c r="C16" s="34"/>
      <c r="F16" s="34"/>
      <c r="G16" s="34"/>
      <c r="H16" s="34"/>
      <c r="I16" s="34"/>
      <c r="J16" s="34"/>
      <c r="K16" s="1" t="s">
        <v>27</v>
      </c>
      <c r="M16" s="51" t="str">
        <f>$M$9</f>
        <v>Year 1</v>
      </c>
      <c r="N16" s="38">
        <f t="shared" ref="N16:N21" si="1">_xlfn.XLOOKUP(Scenario,$O$7:$Q$7,O16:Q16,"N/A")</f>
        <v>31</v>
      </c>
      <c r="O16" s="205">
        <v>28.5</v>
      </c>
      <c r="P16" s="205">
        <v>31</v>
      </c>
      <c r="Q16" s="205">
        <v>33</v>
      </c>
      <c r="R16" s="206"/>
      <c r="AG16" s="67"/>
    </row>
    <row r="17" spans="2:33" outlineLevel="1" x14ac:dyDescent="0.45">
      <c r="B17" s="34"/>
      <c r="C17" s="39" t="s">
        <v>114</v>
      </c>
      <c r="F17" s="29" t="s">
        <v>4</v>
      </c>
      <c r="G17" s="159">
        <v>0.1</v>
      </c>
      <c r="H17" s="34"/>
      <c r="I17" s="34"/>
      <c r="J17" s="34"/>
      <c r="M17" s="51" t="str">
        <f>$M$10</f>
        <v>Year 2</v>
      </c>
      <c r="N17" s="37">
        <f t="shared" si="1"/>
        <v>33</v>
      </c>
      <c r="O17" s="82">
        <v>28</v>
      </c>
      <c r="P17" s="82">
        <v>33</v>
      </c>
      <c r="Q17" s="82">
        <v>37</v>
      </c>
      <c r="R17" s="207"/>
      <c r="AG17" s="67"/>
    </row>
    <row r="18" spans="2:33" outlineLevel="1" x14ac:dyDescent="0.45">
      <c r="B18" s="34"/>
      <c r="C18" s="39" t="s">
        <v>152</v>
      </c>
      <c r="F18" s="29" t="s">
        <v>7</v>
      </c>
      <c r="G18" s="31">
        <v>6</v>
      </c>
      <c r="H18" s="34"/>
      <c r="I18" s="34"/>
      <c r="J18" s="34"/>
      <c r="M18" s="51" t="str">
        <f>$M$11</f>
        <v>Year 3</v>
      </c>
      <c r="N18" s="37">
        <f t="shared" si="1"/>
        <v>35</v>
      </c>
      <c r="O18" s="82">
        <v>27.5</v>
      </c>
      <c r="P18" s="82">
        <v>35</v>
      </c>
      <c r="Q18" s="82">
        <v>40</v>
      </c>
      <c r="R18" s="207"/>
      <c r="AG18" s="67"/>
    </row>
    <row r="19" spans="2:33" outlineLevel="1" x14ac:dyDescent="0.45">
      <c r="B19" s="34"/>
      <c r="C19" s="34"/>
      <c r="F19" s="34"/>
      <c r="G19" s="34"/>
      <c r="H19" s="34"/>
      <c r="I19" s="34"/>
      <c r="J19" s="34"/>
      <c r="K19" s="68"/>
      <c r="M19" s="51" t="str">
        <f>$M$12</f>
        <v>Year 4</v>
      </c>
      <c r="N19" s="37">
        <f t="shared" si="1"/>
        <v>37</v>
      </c>
      <c r="O19" s="82">
        <v>27</v>
      </c>
      <c r="P19" s="82">
        <v>37</v>
      </c>
      <c r="Q19" s="82">
        <v>42.5</v>
      </c>
      <c r="R19" s="207"/>
      <c r="AG19" s="67"/>
    </row>
    <row r="20" spans="2:33" outlineLevel="1" x14ac:dyDescent="0.45">
      <c r="B20" s="34"/>
      <c r="C20" s="39" t="s">
        <v>65</v>
      </c>
      <c r="F20" s="29" t="s">
        <v>10</v>
      </c>
      <c r="G20" s="24" t="s">
        <v>63</v>
      </c>
      <c r="H20" s="34"/>
      <c r="I20" s="34"/>
      <c r="J20" s="34"/>
      <c r="M20" s="51" t="str">
        <f>$M$13</f>
        <v>Year 5</v>
      </c>
      <c r="N20" s="37">
        <f t="shared" si="1"/>
        <v>37</v>
      </c>
      <c r="O20" s="82">
        <v>27</v>
      </c>
      <c r="P20" s="82">
        <v>37</v>
      </c>
      <c r="Q20" s="82">
        <v>45</v>
      </c>
      <c r="R20" s="207"/>
      <c r="AG20" s="67"/>
    </row>
    <row r="21" spans="2:33" outlineLevel="1" x14ac:dyDescent="0.45">
      <c r="B21" s="34"/>
      <c r="F21" s="29"/>
      <c r="G21" s="212"/>
      <c r="H21" s="34"/>
      <c r="I21" s="34"/>
      <c r="J21" s="34"/>
      <c r="K21" s="36"/>
      <c r="L21" s="34"/>
      <c r="M21" s="51" t="str">
        <f>$M$14</f>
        <v>Long-Term</v>
      </c>
      <c r="N21" s="37">
        <f t="shared" si="1"/>
        <v>37</v>
      </c>
      <c r="O21" s="82">
        <v>27</v>
      </c>
      <c r="P21" s="82">
        <v>37</v>
      </c>
      <c r="Q21" s="82">
        <v>45</v>
      </c>
      <c r="AG21" s="67"/>
    </row>
    <row r="22" spans="2:33" outlineLevel="1" x14ac:dyDescent="0.45">
      <c r="B22" s="34"/>
      <c r="C22" s="6" t="s">
        <v>116</v>
      </c>
      <c r="D22" s="76"/>
      <c r="E22" s="76"/>
      <c r="F22" s="76"/>
      <c r="G22" s="76"/>
      <c r="H22" s="34"/>
      <c r="I22" s="34"/>
      <c r="J22" s="34"/>
      <c r="K22" s="1"/>
      <c r="L22" s="34"/>
      <c r="M22" s="34"/>
      <c r="N22" s="29"/>
      <c r="O22" s="42"/>
      <c r="AG22" s="67"/>
    </row>
    <row r="23" spans="2:33" outlineLevel="1" x14ac:dyDescent="0.45">
      <c r="B23" s="34"/>
      <c r="C23" s="40" t="s">
        <v>60</v>
      </c>
      <c r="F23" s="29" t="s">
        <v>4</v>
      </c>
      <c r="G23" s="71">
        <v>0.68499406502805604</v>
      </c>
      <c r="I23" s="182"/>
      <c r="J23" s="34"/>
      <c r="K23" s="1" t="s">
        <v>26</v>
      </c>
      <c r="M23" s="51" t="str">
        <f>$M$9</f>
        <v>Year 1</v>
      </c>
      <c r="N23" s="38">
        <f t="shared" ref="N23:N28" si="2">_xlfn.XLOOKUP(Scenario,$O$7:$Q$7,O23:Q23,"N/A")</f>
        <v>75</v>
      </c>
      <c r="O23" s="205">
        <v>70</v>
      </c>
      <c r="P23" s="205">
        <v>75</v>
      </c>
      <c r="Q23" s="205">
        <v>78</v>
      </c>
      <c r="R23" s="206"/>
      <c r="AG23" s="67"/>
    </row>
    <row r="24" spans="2:33" outlineLevel="1" x14ac:dyDescent="0.45">
      <c r="B24" s="34"/>
      <c r="C24" s="40" t="s">
        <v>61</v>
      </c>
      <c r="F24" s="29" t="s">
        <v>4</v>
      </c>
      <c r="G24" s="71">
        <v>0.29857463691875397</v>
      </c>
      <c r="I24" s="34"/>
      <c r="J24" s="34"/>
      <c r="M24" s="51" t="str">
        <f>$M$10</f>
        <v>Year 2</v>
      </c>
      <c r="N24" s="37">
        <f t="shared" si="2"/>
        <v>75</v>
      </c>
      <c r="O24" s="82">
        <v>65</v>
      </c>
      <c r="P24" s="82">
        <v>75</v>
      </c>
      <c r="Q24" s="82">
        <v>82</v>
      </c>
      <c r="R24" s="207"/>
      <c r="AG24" s="67"/>
    </row>
    <row r="25" spans="2:33" outlineLevel="1" x14ac:dyDescent="0.45">
      <c r="B25" s="34"/>
      <c r="C25" s="40" t="s">
        <v>59</v>
      </c>
      <c r="F25" s="29" t="s">
        <v>4</v>
      </c>
      <c r="G25" s="71">
        <v>1.6431298053190095E-2</v>
      </c>
      <c r="I25" s="34"/>
      <c r="J25" s="34"/>
      <c r="M25" s="51" t="str">
        <f>$M$11</f>
        <v>Year 3</v>
      </c>
      <c r="N25" s="37">
        <f t="shared" si="2"/>
        <v>75</v>
      </c>
      <c r="O25" s="82">
        <v>60</v>
      </c>
      <c r="P25" s="82">
        <v>75</v>
      </c>
      <c r="Q25" s="82">
        <v>86</v>
      </c>
      <c r="R25" s="207"/>
      <c r="AG25" s="67"/>
    </row>
    <row r="26" spans="2:33" outlineLevel="1" x14ac:dyDescent="0.45">
      <c r="B26" s="34"/>
      <c r="I26" s="34"/>
      <c r="J26" s="34"/>
      <c r="M26" s="51" t="str">
        <f>$M$12</f>
        <v>Year 4</v>
      </c>
      <c r="N26" s="37">
        <f t="shared" si="2"/>
        <v>75</v>
      </c>
      <c r="O26" s="82">
        <v>55</v>
      </c>
      <c r="P26" s="82">
        <v>75</v>
      </c>
      <c r="Q26" s="82">
        <v>90</v>
      </c>
      <c r="R26" s="207"/>
      <c r="AG26" s="67"/>
    </row>
    <row r="27" spans="2:33" outlineLevel="1" x14ac:dyDescent="0.45">
      <c r="B27" s="34"/>
      <c r="C27" s="40" t="s">
        <v>194</v>
      </c>
      <c r="F27" s="29" t="s">
        <v>4</v>
      </c>
      <c r="G27" s="159">
        <v>7.3690797502849029E-2</v>
      </c>
      <c r="H27" s="34"/>
      <c r="I27" s="34"/>
      <c r="J27" s="34"/>
      <c r="M27" s="51" t="str">
        <f>$M$13</f>
        <v>Year 5</v>
      </c>
      <c r="N27" s="37">
        <f t="shared" si="2"/>
        <v>75</v>
      </c>
      <c r="O27" s="82">
        <v>55</v>
      </c>
      <c r="P27" s="82">
        <v>75</v>
      </c>
      <c r="Q27" s="82">
        <v>90</v>
      </c>
      <c r="R27" s="207"/>
      <c r="AG27" s="67"/>
    </row>
    <row r="28" spans="2:33" outlineLevel="1" x14ac:dyDescent="0.45">
      <c r="B28" s="34"/>
      <c r="H28" s="34"/>
      <c r="I28" s="34"/>
      <c r="J28" s="34"/>
      <c r="K28" s="36"/>
      <c r="L28" s="34"/>
      <c r="M28" s="51" t="str">
        <f>$M$14</f>
        <v>Long-Term</v>
      </c>
      <c r="N28" s="37">
        <f t="shared" si="2"/>
        <v>75</v>
      </c>
      <c r="O28" s="82">
        <v>55</v>
      </c>
      <c r="P28" s="82">
        <v>75</v>
      </c>
      <c r="Q28" s="82">
        <v>90</v>
      </c>
      <c r="AG28" s="67"/>
    </row>
    <row r="29" spans="2:33" outlineLevel="1" x14ac:dyDescent="0.45">
      <c r="B29" s="34"/>
      <c r="C29" s="213" t="s">
        <v>198</v>
      </c>
      <c r="D29" s="214"/>
      <c r="E29" s="214"/>
      <c r="F29" s="214"/>
      <c r="G29" s="214"/>
      <c r="H29" s="214"/>
      <c r="I29" s="215"/>
      <c r="J29" s="34"/>
      <c r="K29" s="34"/>
      <c r="L29" s="34"/>
      <c r="M29" s="34"/>
      <c r="N29" s="34"/>
      <c r="AG29" s="67"/>
    </row>
    <row r="30" spans="2:33" outlineLevel="1" x14ac:dyDescent="0.45">
      <c r="B30" s="34"/>
      <c r="C30" s="216"/>
      <c r="D30" s="217"/>
      <c r="E30" s="217"/>
      <c r="F30" s="217"/>
      <c r="G30" s="217"/>
      <c r="H30" s="217"/>
      <c r="I30" s="218"/>
      <c r="J30" s="34"/>
      <c r="K30" s="8"/>
      <c r="L30" s="8"/>
      <c r="M30" s="19"/>
      <c r="N30" s="19"/>
      <c r="O30" s="19" t="s">
        <v>184</v>
      </c>
      <c r="P30" s="19" t="s">
        <v>186</v>
      </c>
      <c r="Q30" s="19" t="s">
        <v>205</v>
      </c>
      <c r="AG30" s="67"/>
    </row>
    <row r="31" spans="2:33" outlineLevel="1" x14ac:dyDescent="0.45">
      <c r="B31" s="34"/>
      <c r="C31" s="219" t="s">
        <v>199</v>
      </c>
      <c r="D31" s="217"/>
      <c r="E31" s="217"/>
      <c r="F31" s="217"/>
      <c r="G31" s="217"/>
      <c r="H31" s="217"/>
      <c r="I31" s="218"/>
      <c r="J31" s="34"/>
      <c r="K31" s="6" t="s">
        <v>183</v>
      </c>
      <c r="L31" s="6"/>
      <c r="M31" s="20" t="s">
        <v>82</v>
      </c>
      <c r="N31" s="20"/>
      <c r="O31" s="20" t="s">
        <v>185</v>
      </c>
      <c r="P31" s="20" t="s">
        <v>187</v>
      </c>
      <c r="Q31" s="20" t="s">
        <v>206</v>
      </c>
      <c r="AG31" s="67"/>
    </row>
    <row r="32" spans="2:33" outlineLevel="1" x14ac:dyDescent="0.45">
      <c r="B32" s="34"/>
      <c r="C32" s="219" t="s">
        <v>202</v>
      </c>
      <c r="D32" s="217"/>
      <c r="E32" s="217"/>
      <c r="F32" s="217"/>
      <c r="G32" s="217"/>
      <c r="H32" s="217"/>
      <c r="I32" s="218"/>
      <c r="J32" s="34"/>
      <c r="K32" s="34"/>
      <c r="L32" s="34"/>
      <c r="M32" s="34"/>
      <c r="N32" s="34"/>
      <c r="AG32" s="67"/>
    </row>
    <row r="33" spans="2:33" outlineLevel="1" x14ac:dyDescent="0.45">
      <c r="B33" s="34"/>
      <c r="C33" s="219" t="s">
        <v>203</v>
      </c>
      <c r="D33" s="217"/>
      <c r="E33" s="217"/>
      <c r="F33" s="217"/>
      <c r="G33" s="217"/>
      <c r="H33" s="217"/>
      <c r="I33" s="218"/>
      <c r="J33" s="34"/>
      <c r="K33" s="39" t="s">
        <v>188</v>
      </c>
      <c r="L33" s="34"/>
      <c r="M33" s="51" t="str">
        <f>$M$9</f>
        <v>Year 1</v>
      </c>
      <c r="N33" s="34"/>
      <c r="O33" s="210">
        <v>3.5000000000000003E-2</v>
      </c>
      <c r="P33" s="210">
        <v>0.13</v>
      </c>
      <c r="Q33" s="210">
        <v>1.5249999999999999</v>
      </c>
      <c r="AG33" s="67"/>
    </row>
    <row r="34" spans="2:33" outlineLevel="1" x14ac:dyDescent="0.45">
      <c r="B34" s="34"/>
      <c r="C34" s="219" t="s">
        <v>204</v>
      </c>
      <c r="D34" s="217"/>
      <c r="E34" s="217"/>
      <c r="F34" s="217"/>
      <c r="G34" s="217"/>
      <c r="H34" s="217"/>
      <c r="I34" s="218"/>
      <c r="J34" s="34"/>
      <c r="K34" s="39" t="s">
        <v>189</v>
      </c>
      <c r="L34" s="34"/>
      <c r="M34" s="51" t="str">
        <f>$M$10</f>
        <v>Year 2</v>
      </c>
      <c r="N34" s="34"/>
      <c r="O34" s="210">
        <v>3.5874999999999997E-2</v>
      </c>
      <c r="P34" s="210">
        <v>0.13324999999999998</v>
      </c>
      <c r="Q34" s="210">
        <v>1.5631249999999999</v>
      </c>
      <c r="AG34" s="67"/>
    </row>
    <row r="35" spans="2:33" outlineLevel="1" x14ac:dyDescent="0.45">
      <c r="B35" s="34"/>
      <c r="C35" s="219"/>
      <c r="D35" s="217"/>
      <c r="E35" s="217"/>
      <c r="F35" s="217"/>
      <c r="G35" s="217"/>
      <c r="H35" s="217"/>
      <c r="I35" s="218"/>
      <c r="J35" s="34"/>
      <c r="K35" s="39" t="s">
        <v>190</v>
      </c>
      <c r="L35" s="34"/>
      <c r="M35" s="51" t="str">
        <f>$M$11</f>
        <v>Year 3</v>
      </c>
      <c r="N35" s="34"/>
      <c r="O35" s="210">
        <v>3.6771874999999996E-2</v>
      </c>
      <c r="P35" s="210">
        <v>0.13658124999999996</v>
      </c>
      <c r="Q35" s="210">
        <v>1.6022031249999997</v>
      </c>
      <c r="AG35" s="67"/>
    </row>
    <row r="36" spans="2:33" outlineLevel="1" x14ac:dyDescent="0.45">
      <c r="B36" s="34"/>
      <c r="C36" s="219" t="s">
        <v>200</v>
      </c>
      <c r="D36" s="217"/>
      <c r="E36" s="217"/>
      <c r="F36" s="217"/>
      <c r="G36" s="217"/>
      <c r="H36" s="217"/>
      <c r="I36" s="218"/>
      <c r="J36" s="34"/>
      <c r="K36" s="34"/>
      <c r="L36" s="34"/>
      <c r="M36" s="51" t="str">
        <f>$M$12</f>
        <v>Year 4</v>
      </c>
      <c r="N36" s="34"/>
      <c r="O36" s="210">
        <v>3.7691171874999992E-2</v>
      </c>
      <c r="P36" s="210">
        <v>0.13999578124999995</v>
      </c>
      <c r="Q36" s="210">
        <v>1.6422582031249995</v>
      </c>
      <c r="AG36" s="67"/>
    </row>
    <row r="37" spans="2:33" outlineLevel="1" x14ac:dyDescent="0.45">
      <c r="B37" s="34"/>
      <c r="C37" s="220" t="s">
        <v>201</v>
      </c>
      <c r="D37" s="221"/>
      <c r="E37" s="221"/>
      <c r="F37" s="221"/>
      <c r="G37" s="221"/>
      <c r="H37" s="221"/>
      <c r="I37" s="222"/>
      <c r="J37" s="34"/>
      <c r="K37" s="34"/>
      <c r="L37" s="34"/>
      <c r="M37" s="51" t="str">
        <f>$M$13</f>
        <v>Year 5</v>
      </c>
      <c r="N37" s="34"/>
      <c r="O37" s="210">
        <v>3.8633451171874986E-2</v>
      </c>
      <c r="P37" s="210">
        <v>0.14349567578124994</v>
      </c>
      <c r="Q37" s="210">
        <v>1.6833146582031244</v>
      </c>
      <c r="AG37" s="67"/>
    </row>
    <row r="38" spans="2:33" outlineLevel="1" x14ac:dyDescent="0.45">
      <c r="B38" s="34"/>
      <c r="J38" s="34"/>
      <c r="K38" s="34"/>
      <c r="L38" s="34"/>
      <c r="M38" s="51" t="str">
        <f>$M$14</f>
        <v>Long-Term</v>
      </c>
      <c r="N38" s="34"/>
      <c r="O38" s="210">
        <v>3.8633451171874986E-2</v>
      </c>
      <c r="P38" s="210">
        <v>0.14349567578124994</v>
      </c>
      <c r="Q38" s="210">
        <v>1.6833146582031244</v>
      </c>
      <c r="AG38" s="67"/>
    </row>
    <row r="39" spans="2:33" x14ac:dyDescent="0.45"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AG39" s="67"/>
    </row>
    <row r="40" spans="2:33" x14ac:dyDescent="0.45">
      <c r="B40" s="2" t="s">
        <v>137</v>
      </c>
      <c r="C40" s="3"/>
      <c r="D40" s="3"/>
      <c r="E40" s="3"/>
      <c r="F40" s="3"/>
      <c r="G40" s="72" t="s">
        <v>5</v>
      </c>
      <c r="H40" s="4"/>
      <c r="I40" s="3"/>
      <c r="J40" s="3"/>
      <c r="K40" s="3"/>
      <c r="L40" s="3"/>
      <c r="M40" s="4"/>
      <c r="N40" s="3"/>
      <c r="O40" s="25"/>
      <c r="P40" s="3"/>
      <c r="Q40" s="3"/>
      <c r="AG40" s="67"/>
    </row>
    <row r="41" spans="2:33" outlineLevel="1" x14ac:dyDescent="0.45">
      <c r="B41" s="34"/>
      <c r="C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AG41" s="67"/>
    </row>
    <row r="42" spans="2:33" outlineLevel="1" x14ac:dyDescent="0.45">
      <c r="B42" s="34"/>
      <c r="C42" s="49" t="s">
        <v>150</v>
      </c>
      <c r="D42" s="49"/>
      <c r="E42" s="49"/>
      <c r="F42" s="49"/>
      <c r="G42" s="151" t="s">
        <v>30</v>
      </c>
      <c r="H42" s="19"/>
      <c r="I42" s="154">
        <f>O14</f>
        <v>2.65</v>
      </c>
      <c r="J42" s="154">
        <f t="shared" ref="J42:K42" si="3">P14</f>
        <v>3.5</v>
      </c>
      <c r="K42" s="155">
        <f t="shared" si="3"/>
        <v>4.75</v>
      </c>
      <c r="L42" s="34"/>
      <c r="M42" s="1" t="s">
        <v>162</v>
      </c>
      <c r="N42" s="34"/>
      <c r="O42" s="34"/>
      <c r="P42" s="34"/>
      <c r="Q42" s="34"/>
      <c r="AG42" s="67"/>
    </row>
    <row r="43" spans="2:33" outlineLevel="1" x14ac:dyDescent="0.45">
      <c r="B43" s="34"/>
      <c r="C43" s="49" t="s">
        <v>149</v>
      </c>
      <c r="D43" s="49"/>
      <c r="E43" s="49"/>
      <c r="F43" s="49"/>
      <c r="G43" s="151" t="s">
        <v>31</v>
      </c>
      <c r="H43" s="19"/>
      <c r="I43" s="152">
        <f>O21</f>
        <v>27</v>
      </c>
      <c r="J43" s="152">
        <f t="shared" ref="J43:K43" si="4">P21</f>
        <v>37</v>
      </c>
      <c r="K43" s="202">
        <f t="shared" si="4"/>
        <v>45</v>
      </c>
      <c r="L43" s="34"/>
      <c r="M43" s="34"/>
      <c r="N43" s="34"/>
      <c r="O43" s="34"/>
      <c r="P43" s="34"/>
      <c r="Q43" s="34"/>
      <c r="AG43" s="67"/>
    </row>
    <row r="44" spans="2:33" outlineLevel="1" x14ac:dyDescent="0.45">
      <c r="B44" s="34"/>
      <c r="C44" s="49" t="s">
        <v>151</v>
      </c>
      <c r="D44" s="49"/>
      <c r="E44" s="49"/>
      <c r="F44" s="49"/>
      <c r="G44" s="151" t="s">
        <v>31</v>
      </c>
      <c r="H44" s="19"/>
      <c r="I44" s="152">
        <f>O28</f>
        <v>55</v>
      </c>
      <c r="J44" s="152">
        <f t="shared" ref="J44:K44" si="5">P28</f>
        <v>75</v>
      </c>
      <c r="K44" s="202">
        <f t="shared" si="5"/>
        <v>90</v>
      </c>
      <c r="L44" s="34"/>
      <c r="M44" s="165"/>
      <c r="N44" s="163"/>
      <c r="O44" s="200" t="s">
        <v>65</v>
      </c>
      <c r="P44" s="200"/>
      <c r="Q44" s="201"/>
      <c r="AG44" s="67"/>
    </row>
    <row r="45" spans="2:33" outlineLevel="1" x14ac:dyDescent="0.45">
      <c r="B45" s="34"/>
      <c r="C45" s="49"/>
      <c r="D45" s="49"/>
      <c r="E45" s="49"/>
      <c r="F45" s="49"/>
      <c r="G45" s="49"/>
      <c r="H45" s="19" t="s">
        <v>123</v>
      </c>
      <c r="I45" s="141"/>
      <c r="J45" s="19"/>
      <c r="K45" s="203"/>
      <c r="L45" s="34"/>
      <c r="M45" s="166"/>
      <c r="N45" s="164">
        <f ca="1">$H$69</f>
        <v>33.912838502290406</v>
      </c>
      <c r="O45" s="167" t="s">
        <v>64</v>
      </c>
      <c r="P45" s="167" t="s">
        <v>63</v>
      </c>
      <c r="Q45" s="167" t="s">
        <v>62</v>
      </c>
      <c r="AG45" s="67"/>
    </row>
    <row r="46" spans="2:33" outlineLevel="1" x14ac:dyDescent="0.45">
      <c r="B46" s="34"/>
      <c r="C46" s="6" t="s">
        <v>124</v>
      </c>
      <c r="D46" s="6"/>
      <c r="E46" s="6"/>
      <c r="F46" s="6"/>
      <c r="G46" s="6"/>
      <c r="H46" s="20" t="s">
        <v>125</v>
      </c>
      <c r="I46" s="20" t="s">
        <v>64</v>
      </c>
      <c r="J46" s="20" t="s">
        <v>63</v>
      </c>
      <c r="K46" s="142" t="s">
        <v>62</v>
      </c>
      <c r="L46" s="34"/>
      <c r="M46" s="223" t="s">
        <v>163</v>
      </c>
      <c r="N46" s="183">
        <f>N47+1%</f>
        <v>6.1799686964882687E-2</v>
      </c>
      <c r="O46" s="172">
        <f t="dataTable" ref="O46:Q50" dt2D="1" dtr="1" r1="G20" r2="H81" ca="1"/>
        <v>11.404256803525973</v>
      </c>
      <c r="P46" s="172">
        <v>29.588536658467731</v>
      </c>
      <c r="Q46" s="172">
        <v>49.219426231448701</v>
      </c>
      <c r="AG46" s="67"/>
    </row>
    <row r="47" spans="2:33" outlineLevel="1" x14ac:dyDescent="0.45">
      <c r="B47" s="34"/>
      <c r="C47" s="40" t="s">
        <v>134</v>
      </c>
      <c r="G47" s="29" t="s">
        <v>14</v>
      </c>
      <c r="H47" s="117">
        <f>AF189</f>
        <v>11880.060312065956</v>
      </c>
      <c r="I47" s="117">
        <f t="dataTable" ref="I47:K65" dt2D="0" dtr="1" r1="G20" ca="1"/>
        <v>7134.3462716343092</v>
      </c>
      <c r="J47" s="117">
        <v>11880.060312065956</v>
      </c>
      <c r="K47" s="117">
        <v>17066.556960443835</v>
      </c>
      <c r="M47" s="224"/>
      <c r="N47" s="183">
        <f>N48+1%</f>
        <v>5.1799686964882685E-2</v>
      </c>
      <c r="O47" s="173">
        <v>12.801869049141638</v>
      </c>
      <c r="P47" s="173">
        <v>31.972273340158161</v>
      </c>
      <c r="Q47" s="173">
        <v>52.710797879579793</v>
      </c>
      <c r="AG47" s="67"/>
    </row>
    <row r="48" spans="2:33" ht="15.9" customHeight="1" outlineLevel="1" x14ac:dyDescent="0.45">
      <c r="B48" s="34"/>
      <c r="C48" s="40" t="s">
        <v>135</v>
      </c>
      <c r="D48" s="119"/>
      <c r="E48" s="119"/>
      <c r="F48" s="119"/>
      <c r="G48" s="30" t="s">
        <v>14</v>
      </c>
      <c r="H48" s="47">
        <f ca="1">AF291</f>
        <v>2420.6517841438558</v>
      </c>
      <c r="I48" s="47">
        <v>187.79071549356351</v>
      </c>
      <c r="J48" s="47">
        <v>2420.6517841438558</v>
      </c>
      <c r="K48" s="47">
        <v>4793.5304642378687</v>
      </c>
      <c r="M48" s="224"/>
      <c r="N48" s="198">
        <v>4.1799686964882683E-2</v>
      </c>
      <c r="O48" s="174">
        <v>13.911006629008053</v>
      </c>
      <c r="P48" s="174">
        <v>33.912838502290406</v>
      </c>
      <c r="Q48" s="174">
        <v>55.581949428741481</v>
      </c>
      <c r="AG48" s="67"/>
    </row>
    <row r="49" spans="2:33" outlineLevel="1" x14ac:dyDescent="0.45">
      <c r="B49" s="34"/>
      <c r="C49" s="23" t="s">
        <v>126</v>
      </c>
      <c r="G49" s="29" t="s">
        <v>14</v>
      </c>
      <c r="H49" s="41">
        <f ca="1">SUM(H47:H48)</f>
        <v>14300.712096209812</v>
      </c>
      <c r="I49" s="118">
        <v>7322.136987127873</v>
      </c>
      <c r="J49" s="118">
        <v>14300.712096209812</v>
      </c>
      <c r="K49" s="118">
        <v>21860.087424681704</v>
      </c>
      <c r="M49" s="224"/>
      <c r="N49" s="183">
        <f>N48-1%</f>
        <v>3.1799686964882681E-2</v>
      </c>
      <c r="O49" s="173">
        <v>14.88373438092774</v>
      </c>
      <c r="P49" s="173">
        <v>35.606722804848445</v>
      </c>
      <c r="Q49" s="173">
        <v>58.080085095210919</v>
      </c>
      <c r="AG49" s="67"/>
    </row>
    <row r="50" spans="2:33" outlineLevel="1" x14ac:dyDescent="0.45">
      <c r="B50" s="34"/>
      <c r="C50" s="40" t="s">
        <v>130</v>
      </c>
      <c r="G50" s="29" t="s">
        <v>14</v>
      </c>
      <c r="H50" s="123">
        <f ca="1">DCF!AV63</f>
        <v>-2276.5482657166231</v>
      </c>
      <c r="I50" s="47">
        <v>-1775.8238258014624</v>
      </c>
      <c r="J50" s="47">
        <v>-2276.5482657166231</v>
      </c>
      <c r="K50" s="47">
        <v>-2818.4997255996709</v>
      </c>
      <c r="M50" s="225"/>
      <c r="N50" s="184">
        <f>N49-1%</f>
        <v>2.1799686964882679E-2</v>
      </c>
      <c r="O50" s="173">
        <v>15.742424810608714</v>
      </c>
      <c r="P50" s="173">
        <v>37.094261497926055</v>
      </c>
      <c r="Q50" s="173">
        <v>60.266040688912831</v>
      </c>
      <c r="AG50" s="67"/>
    </row>
    <row r="51" spans="2:33" outlineLevel="1" x14ac:dyDescent="0.45">
      <c r="B51" s="34"/>
      <c r="C51" s="40" t="s">
        <v>132</v>
      </c>
      <c r="G51" s="29" t="s">
        <v>14</v>
      </c>
      <c r="H51" s="123">
        <f>DCF!AV64</f>
        <v>0</v>
      </c>
      <c r="I51" s="47">
        <v>0</v>
      </c>
      <c r="J51" s="47">
        <v>0</v>
      </c>
      <c r="K51" s="47">
        <v>0</v>
      </c>
      <c r="L51" s="153"/>
      <c r="M51" s="34"/>
      <c r="N51" s="34"/>
      <c r="O51" s="34"/>
      <c r="P51" s="34"/>
      <c r="Q51" s="34"/>
      <c r="AG51" s="67"/>
    </row>
    <row r="52" spans="2:33" outlineLevel="1" x14ac:dyDescent="0.45">
      <c r="B52" s="34"/>
      <c r="C52" s="40" t="s">
        <v>131</v>
      </c>
      <c r="D52" s="119"/>
      <c r="E52" s="119"/>
      <c r="F52" s="119"/>
      <c r="G52" s="30" t="s">
        <v>14</v>
      </c>
      <c r="H52" s="123">
        <f ca="1">DCF!AV65</f>
        <v>-2663.7368930269595</v>
      </c>
      <c r="I52" s="47">
        <v>-1054.0694977664425</v>
      </c>
      <c r="J52" s="47">
        <v>-2663.7368930269595</v>
      </c>
      <c r="K52" s="47">
        <v>-4407.1836558749637</v>
      </c>
      <c r="L52" s="34"/>
      <c r="M52" s="165"/>
      <c r="N52" s="163"/>
      <c r="O52" s="200" t="str">
        <f>$O$44</f>
        <v>Commodity Price Case:</v>
      </c>
      <c r="P52" s="200"/>
      <c r="Q52" s="201"/>
      <c r="AG52" s="67"/>
    </row>
    <row r="53" spans="2:33" outlineLevel="1" x14ac:dyDescent="0.45">
      <c r="B53" s="34"/>
      <c r="C53" s="23" t="s">
        <v>133</v>
      </c>
      <c r="G53" s="29" t="s">
        <v>14</v>
      </c>
      <c r="H53" s="41">
        <f ca="1">SUM(H49:H52)</f>
        <v>9360.426937466229</v>
      </c>
      <c r="I53" s="118">
        <v>4492.2436635599679</v>
      </c>
      <c r="J53" s="118">
        <v>9360.426937466229</v>
      </c>
      <c r="K53" s="118">
        <v>14634.404043207069</v>
      </c>
      <c r="L53" s="34"/>
      <c r="M53" s="166"/>
      <c r="N53" s="164">
        <f ca="1">$H$69</f>
        <v>33.912838502290406</v>
      </c>
      <c r="O53" s="167" t="s">
        <v>64</v>
      </c>
      <c r="P53" s="167" t="s">
        <v>63</v>
      </c>
      <c r="Q53" s="167" t="s">
        <v>62</v>
      </c>
      <c r="AG53" s="67"/>
    </row>
    <row r="54" spans="2:33" outlineLevel="1" x14ac:dyDescent="0.45">
      <c r="B54" s="34"/>
      <c r="C54" s="40" t="s">
        <v>168</v>
      </c>
      <c r="G54" s="29" t="s">
        <v>14</v>
      </c>
      <c r="H54" s="125">
        <v>59.630000000000223</v>
      </c>
      <c r="I54" s="47">
        <v>59.630000000000223</v>
      </c>
      <c r="J54" s="47">
        <v>59.630000000000223</v>
      </c>
      <c r="K54" s="47">
        <v>59.630000000000223</v>
      </c>
      <c r="L54" s="34"/>
      <c r="M54" s="223" t="s">
        <v>164</v>
      </c>
      <c r="N54" s="169">
        <v>30000</v>
      </c>
      <c r="O54" s="172">
        <f t="dataTable" ref="O54:Q58" dt2D="1" dtr="1" r1="G20" r2="N80" ca="1"/>
        <v>20.236302292182462</v>
      </c>
      <c r="P54" s="172">
        <v>40.850765687618853</v>
      </c>
      <c r="Q54" s="172">
        <v>63.33231578478469</v>
      </c>
      <c r="AG54" s="67"/>
    </row>
    <row r="55" spans="2:33" outlineLevel="1" x14ac:dyDescent="0.45">
      <c r="B55" s="34"/>
      <c r="C55" s="36" t="s">
        <v>136</v>
      </c>
      <c r="D55" s="119"/>
      <c r="E55" s="119"/>
      <c r="F55" s="119"/>
      <c r="G55" s="30" t="s">
        <v>14</v>
      </c>
      <c r="H55" s="125">
        <v>21.073599999999999</v>
      </c>
      <c r="I55" s="47">
        <v>21.073599999999999</v>
      </c>
      <c r="J55" s="47">
        <v>21.073599999999999</v>
      </c>
      <c r="K55" s="47">
        <v>21.073599999999999</v>
      </c>
      <c r="L55" s="34"/>
      <c r="M55" s="224"/>
      <c r="N55" s="168">
        <f>N54-5000</f>
        <v>25000</v>
      </c>
      <c r="O55" s="173">
        <v>18.831430067994759</v>
      </c>
      <c r="P55" s="173">
        <v>39.347318718116597</v>
      </c>
      <c r="Q55" s="173">
        <v>61.724328368015435</v>
      </c>
      <c r="AG55" s="67"/>
    </row>
    <row r="56" spans="2:33" ht="15.9" customHeight="1" outlineLevel="1" x14ac:dyDescent="0.45">
      <c r="B56" s="34"/>
      <c r="C56" s="23" t="s">
        <v>138</v>
      </c>
      <c r="G56" s="29" t="s">
        <v>14</v>
      </c>
      <c r="H56" s="41">
        <f ca="1">SUM(H53:H55)</f>
        <v>9441.1305374662297</v>
      </c>
      <c r="I56" s="118">
        <v>4572.9472635599677</v>
      </c>
      <c r="J56" s="118">
        <v>9441.1305374662297</v>
      </c>
      <c r="K56" s="118">
        <v>14715.107643207069</v>
      </c>
      <c r="L56" s="34"/>
      <c r="M56" s="224"/>
      <c r="N56" s="168">
        <f>N55-5000</f>
        <v>20000</v>
      </c>
      <c r="O56" s="173">
        <v>16.85981798535078</v>
      </c>
      <c r="P56" s="173">
        <v>37.198750088203433</v>
      </c>
      <c r="Q56" s="173">
        <v>59.312266593488815</v>
      </c>
      <c r="AG56" s="67"/>
    </row>
    <row r="57" spans="2:33" outlineLevel="1" x14ac:dyDescent="0.45">
      <c r="B57" s="34"/>
      <c r="C57" s="40" t="s">
        <v>139</v>
      </c>
      <c r="G57" s="29" t="s">
        <v>14</v>
      </c>
      <c r="H57" s="125">
        <v>304.49</v>
      </c>
      <c r="I57" s="47">
        <v>304.49</v>
      </c>
      <c r="J57" s="47">
        <v>304.49</v>
      </c>
      <c r="K57" s="47">
        <v>304.49</v>
      </c>
      <c r="L57" s="34"/>
      <c r="M57" s="224"/>
      <c r="N57" s="171">
        <f>N56-5000</f>
        <v>15000</v>
      </c>
      <c r="O57" s="174">
        <v>13.911006629008053</v>
      </c>
      <c r="P57" s="174">
        <v>33.912838502290406</v>
      </c>
      <c r="Q57" s="174">
        <v>55.581949428741481</v>
      </c>
      <c r="AG57" s="67"/>
    </row>
    <row r="58" spans="2:33" outlineLevel="1" x14ac:dyDescent="0.45">
      <c r="B58" s="34"/>
      <c r="C58" s="40" t="s">
        <v>140</v>
      </c>
      <c r="G58" s="29" t="s">
        <v>14</v>
      </c>
      <c r="H58" s="125">
        <v>341.45111233455998</v>
      </c>
      <c r="I58" s="47">
        <v>341.45111233455998</v>
      </c>
      <c r="J58" s="47">
        <v>341.45111233455998</v>
      </c>
      <c r="K58" s="47">
        <v>341.45111233455998</v>
      </c>
      <c r="L58" s="34"/>
      <c r="M58" s="225"/>
      <c r="N58" s="170">
        <f>N57-5000</f>
        <v>10000</v>
      </c>
      <c r="O58" s="173">
        <v>9.0708252652833483</v>
      </c>
      <c r="P58" s="173">
        <v>28.446537139052989</v>
      </c>
      <c r="Q58" s="173">
        <v>49.326157287229655</v>
      </c>
      <c r="AG58" s="67"/>
    </row>
    <row r="59" spans="2:33" outlineLevel="1" x14ac:dyDescent="0.45">
      <c r="B59" s="34"/>
      <c r="C59" s="40" t="s">
        <v>153</v>
      </c>
      <c r="G59" s="29" t="s">
        <v>14</v>
      </c>
      <c r="H59" s="125">
        <v>0</v>
      </c>
      <c r="I59" s="47">
        <v>0</v>
      </c>
      <c r="J59" s="47">
        <v>0</v>
      </c>
      <c r="K59" s="47">
        <v>0</v>
      </c>
      <c r="L59" s="34"/>
      <c r="N59" s="34"/>
      <c r="O59" s="34"/>
      <c r="P59" s="34"/>
      <c r="Q59" s="34"/>
      <c r="AG59" s="67"/>
    </row>
    <row r="60" spans="2:33" outlineLevel="1" x14ac:dyDescent="0.45">
      <c r="B60" s="34"/>
      <c r="C60" s="40" t="s">
        <v>141</v>
      </c>
      <c r="G60" s="29" t="s">
        <v>14</v>
      </c>
      <c r="H60" s="125">
        <v>-1694.7619999999999</v>
      </c>
      <c r="I60" s="47">
        <v>-1694.7619999999999</v>
      </c>
      <c r="J60" s="47">
        <v>-1694.7619999999999</v>
      </c>
      <c r="K60" s="47">
        <v>-1694.7619999999999</v>
      </c>
      <c r="L60" s="34"/>
      <c r="M60" s="165"/>
      <c r="N60" s="163"/>
      <c r="O60" s="200" t="str">
        <f>$O$44</f>
        <v>Commodity Price Case:</v>
      </c>
      <c r="P60" s="200"/>
      <c r="Q60" s="201"/>
      <c r="AG60" s="67"/>
    </row>
    <row r="61" spans="2:33" outlineLevel="1" x14ac:dyDescent="0.45">
      <c r="B61" s="34"/>
      <c r="C61" s="40" t="s">
        <v>142</v>
      </c>
      <c r="G61" s="29" t="s">
        <v>14</v>
      </c>
      <c r="H61" s="125">
        <v>0</v>
      </c>
      <c r="I61" s="47">
        <v>0</v>
      </c>
      <c r="J61" s="47">
        <v>0</v>
      </c>
      <c r="K61" s="47">
        <v>0</v>
      </c>
      <c r="L61" s="34"/>
      <c r="M61" s="166"/>
      <c r="N61" s="164">
        <f ca="1">$H$69</f>
        <v>33.912838502290406</v>
      </c>
      <c r="O61" s="167" t="s">
        <v>64</v>
      </c>
      <c r="P61" s="167" t="s">
        <v>63</v>
      </c>
      <c r="Q61" s="167" t="s">
        <v>62</v>
      </c>
      <c r="AG61" s="67"/>
    </row>
    <row r="62" spans="2:33" outlineLevel="1" x14ac:dyDescent="0.45">
      <c r="B62" s="34"/>
      <c r="C62" s="40" t="s">
        <v>154</v>
      </c>
      <c r="G62" s="29" t="s">
        <v>14</v>
      </c>
      <c r="H62" s="125">
        <v>-138.37</v>
      </c>
      <c r="I62" s="47">
        <v>-138.37</v>
      </c>
      <c r="J62" s="47">
        <v>-138.37</v>
      </c>
      <c r="K62" s="47">
        <v>-138.37</v>
      </c>
      <c r="L62" s="34"/>
      <c r="M62" s="223" t="s">
        <v>165</v>
      </c>
      <c r="N62" s="175">
        <f>N63+1</f>
        <v>7.1369863013698627</v>
      </c>
      <c r="O62" s="172">
        <f t="dataTable" ref="O62:Q66" dt2D="1" dtr="1" r1="G20" r2="N89" ca="1"/>
        <v>16.531840975642975</v>
      </c>
      <c r="P62" s="172">
        <v>38.149653959978394</v>
      </c>
      <c r="Q62" s="172">
        <v>61.521943774471652</v>
      </c>
      <c r="AG62" s="67"/>
    </row>
    <row r="63" spans="2:33" outlineLevel="1" x14ac:dyDescent="0.45">
      <c r="B63" s="34"/>
      <c r="C63" s="40" t="s">
        <v>143</v>
      </c>
      <c r="G63" s="29" t="s">
        <v>14</v>
      </c>
      <c r="H63" s="125">
        <v>0</v>
      </c>
      <c r="I63" s="47">
        <v>0</v>
      </c>
      <c r="J63" s="47">
        <v>0</v>
      </c>
      <c r="K63" s="47">
        <v>0</v>
      </c>
      <c r="L63" s="34"/>
      <c r="M63" s="224"/>
      <c r="N63" s="175">
        <f>N64+1</f>
        <v>6.1369863013698627</v>
      </c>
      <c r="O63" s="173">
        <v>15.365397401192157</v>
      </c>
      <c r="P63" s="173">
        <v>36.274520580278327</v>
      </c>
      <c r="Q63" s="173">
        <v>58.901953962063473</v>
      </c>
      <c r="AG63" s="67"/>
    </row>
    <row r="64" spans="2:33" ht="15.9" customHeight="1" outlineLevel="1" x14ac:dyDescent="0.45">
      <c r="B64" s="34"/>
      <c r="C64" s="40" t="s">
        <v>144</v>
      </c>
      <c r="D64" s="119"/>
      <c r="E64" s="119"/>
      <c r="F64" s="119"/>
      <c r="G64" s="30" t="s">
        <v>14</v>
      </c>
      <c r="H64" s="125">
        <v>0</v>
      </c>
      <c r="I64" s="47">
        <v>0</v>
      </c>
      <c r="J64" s="47">
        <v>0</v>
      </c>
      <c r="K64" s="47">
        <v>0</v>
      </c>
      <c r="L64" s="34"/>
      <c r="M64" s="224"/>
      <c r="N64" s="177">
        <v>5.1369863013698627</v>
      </c>
      <c r="O64" s="174">
        <v>13.911006629008053</v>
      </c>
      <c r="P64" s="174">
        <v>33.912838502290406</v>
      </c>
      <c r="Q64" s="174">
        <v>55.581949428741481</v>
      </c>
      <c r="AG64" s="67"/>
    </row>
    <row r="65" spans="2:35" outlineLevel="1" x14ac:dyDescent="0.45">
      <c r="B65" s="34"/>
      <c r="C65" s="23" t="s">
        <v>122</v>
      </c>
      <c r="G65" s="29" t="s">
        <v>14</v>
      </c>
      <c r="H65" s="41">
        <f ca="1">SUM(H56:H64)</f>
        <v>8253.9396498007882</v>
      </c>
      <c r="I65" s="118">
        <v>3385.756375894528</v>
      </c>
      <c r="J65" s="118">
        <v>8253.9396498007882</v>
      </c>
      <c r="K65" s="118">
        <v>13527.916755541628</v>
      </c>
      <c r="L65" s="34"/>
      <c r="M65" s="224"/>
      <c r="N65" s="175">
        <f>N64-1</f>
        <v>4.1369863013698627</v>
      </c>
      <c r="O65" s="173">
        <v>12.190590792507555</v>
      </c>
      <c r="P65" s="173">
        <v>31.105064411722061</v>
      </c>
      <c r="Q65" s="173">
        <v>51.626116746902781</v>
      </c>
      <c r="AG65" s="67"/>
    </row>
    <row r="66" spans="2:35" outlineLevel="1" x14ac:dyDescent="0.45">
      <c r="B66" s="34"/>
      <c r="C66" s="34"/>
      <c r="G66" s="34"/>
      <c r="H66" s="34"/>
      <c r="I66" s="116"/>
      <c r="J66" s="116"/>
      <c r="K66" s="116"/>
      <c r="L66" s="34"/>
      <c r="M66" s="225"/>
      <c r="N66" s="176">
        <f>N65-1</f>
        <v>3.1369863013698627</v>
      </c>
      <c r="O66" s="173">
        <v>10.430966923635921</v>
      </c>
      <c r="P66" s="173">
        <v>28.23355186181799</v>
      </c>
      <c r="Q66" s="173">
        <v>47.582621289397331</v>
      </c>
      <c r="AG66" s="67"/>
    </row>
    <row r="67" spans="2:35" outlineLevel="1" x14ac:dyDescent="0.45">
      <c r="B67" s="34"/>
      <c r="C67" s="39" t="s">
        <v>145</v>
      </c>
      <c r="G67" s="29" t="s">
        <v>148</v>
      </c>
      <c r="H67" s="143">
        <f>$G$11</f>
        <v>243.38687100000001</v>
      </c>
      <c r="I67" s="143">
        <f t="shared" ref="I67:K67" si="6">$G$11</f>
        <v>243.38687100000001</v>
      </c>
      <c r="J67" s="143">
        <f t="shared" si="6"/>
        <v>243.38687100000001</v>
      </c>
      <c r="K67" s="143">
        <f t="shared" si="6"/>
        <v>243.38687100000001</v>
      </c>
      <c r="L67" s="34"/>
      <c r="N67" s="34"/>
      <c r="O67" s="34"/>
      <c r="P67" s="34"/>
      <c r="Q67" s="34"/>
      <c r="AG67" s="67"/>
    </row>
    <row r="68" spans="2:35" outlineLevel="1" x14ac:dyDescent="0.45">
      <c r="B68" s="34"/>
      <c r="G68" s="34"/>
      <c r="H68" s="34"/>
      <c r="I68" s="116"/>
      <c r="J68" s="116"/>
      <c r="K68" s="116"/>
      <c r="L68" s="34"/>
      <c r="M68" s="165"/>
      <c r="N68" s="163"/>
      <c r="O68" s="200" t="str">
        <f>$O$44</f>
        <v>Commodity Price Case:</v>
      </c>
      <c r="P68" s="200"/>
      <c r="Q68" s="201"/>
      <c r="AG68" s="67"/>
    </row>
    <row r="69" spans="2:35" outlineLevel="1" x14ac:dyDescent="0.45">
      <c r="B69" s="34"/>
      <c r="C69" s="144" t="s">
        <v>146</v>
      </c>
      <c r="D69" s="191"/>
      <c r="E69" s="191"/>
      <c r="F69" s="191"/>
      <c r="G69" s="149" t="s">
        <v>15</v>
      </c>
      <c r="H69" s="145">
        <f ca="1">H65/H67</f>
        <v>33.912838502290406</v>
      </c>
      <c r="I69" s="146">
        <f t="shared" ref="I69:K69" si="7">I65/I67</f>
        <v>13.911006629008053</v>
      </c>
      <c r="J69" s="146">
        <f t="shared" si="7"/>
        <v>33.912838502290406</v>
      </c>
      <c r="K69" s="147">
        <f t="shared" si="7"/>
        <v>55.581949428741481</v>
      </c>
      <c r="L69" s="34"/>
      <c r="M69" s="166"/>
      <c r="N69" s="164">
        <f ca="1">$H$69</f>
        <v>33.912838502290406</v>
      </c>
      <c r="O69" s="167" t="s">
        <v>64</v>
      </c>
      <c r="P69" s="167" t="s">
        <v>63</v>
      </c>
      <c r="Q69" s="167" t="s">
        <v>62</v>
      </c>
      <c r="AG69" s="67"/>
    </row>
    <row r="70" spans="2:35" outlineLevel="1" x14ac:dyDescent="0.45">
      <c r="B70" s="34"/>
      <c r="C70" s="148" t="s">
        <v>147</v>
      </c>
      <c r="D70" s="204"/>
      <c r="E70" s="204"/>
      <c r="F70" s="204"/>
      <c r="G70" s="150" t="s">
        <v>4</v>
      </c>
      <c r="H70" s="160">
        <f ca="1">H69/Share_Price-1</f>
        <v>-8.6399824830538541E-2</v>
      </c>
      <c r="I70" s="161">
        <f>I69/Share_Price-1</f>
        <v>-0.62524227831336066</v>
      </c>
      <c r="J70" s="161">
        <f>J69/Share_Price-1</f>
        <v>-8.6399824830538541E-2</v>
      </c>
      <c r="K70" s="162">
        <f>K69/Share_Price-1</f>
        <v>0.4973585514208374</v>
      </c>
      <c r="L70" s="34"/>
      <c r="M70" s="223" t="s">
        <v>166</v>
      </c>
      <c r="N70" s="178">
        <v>12.25</v>
      </c>
      <c r="O70" s="172">
        <f t="dataTable" ref="O70:Q74" dt2D="1" dtr="1" r1="G20" r2="N90" ca="1"/>
        <v>11.617243453243585</v>
      </c>
      <c r="P70" s="172">
        <v>31.674375823598126</v>
      </c>
      <c r="Q70" s="172">
        <v>53.405076098307063</v>
      </c>
      <c r="AG70" s="67"/>
    </row>
    <row r="71" spans="2:35" outlineLevel="1" x14ac:dyDescent="0.45">
      <c r="B71" s="34"/>
      <c r="L71" s="34"/>
      <c r="M71" s="224"/>
      <c r="N71" s="179">
        <f>N70-1</f>
        <v>11.25</v>
      </c>
      <c r="O71" s="173">
        <v>12.764957522317115</v>
      </c>
      <c r="P71" s="173">
        <v>32.794419573788204</v>
      </c>
      <c r="Q71" s="173">
        <v>54.494302821592427</v>
      </c>
      <c r="AG71" s="67"/>
    </row>
    <row r="72" spans="2:35" ht="15.9" customHeight="1" outlineLevel="1" x14ac:dyDescent="0.45">
      <c r="B72" s="34"/>
      <c r="L72" s="34"/>
      <c r="M72" s="224"/>
      <c r="N72" s="180">
        <f>N71-1</f>
        <v>10.25</v>
      </c>
      <c r="O72" s="174">
        <v>13.912671591390644</v>
      </c>
      <c r="P72" s="174">
        <v>33.914463323978289</v>
      </c>
      <c r="Q72" s="174">
        <v>55.583529544877777</v>
      </c>
      <c r="AG72" s="67"/>
    </row>
    <row r="73" spans="2:35" outlineLevel="1" x14ac:dyDescent="0.45">
      <c r="B73" s="34"/>
      <c r="L73" s="34"/>
      <c r="M73" s="224"/>
      <c r="N73" s="179">
        <f>N72-1</f>
        <v>9.25</v>
      </c>
      <c r="O73" s="173">
        <v>15.060385660464185</v>
      </c>
      <c r="P73" s="173">
        <v>35.034507074168381</v>
      </c>
      <c r="Q73" s="173">
        <v>56.672756268163106</v>
      </c>
      <c r="AG73" s="67"/>
    </row>
    <row r="74" spans="2:35" outlineLevel="1" x14ac:dyDescent="0.45">
      <c r="B74" s="34"/>
      <c r="L74" s="34"/>
      <c r="M74" s="225"/>
      <c r="N74" s="181">
        <f>N73-1</f>
        <v>8.25</v>
      </c>
      <c r="O74" s="173">
        <v>16.208099729537711</v>
      </c>
      <c r="P74" s="173">
        <v>36.154550824358452</v>
      </c>
      <c r="Q74" s="173">
        <v>57.761982991448477</v>
      </c>
      <c r="AG74" s="67"/>
    </row>
    <row r="75" spans="2:35" x14ac:dyDescent="0.45">
      <c r="AG75" s="67"/>
    </row>
    <row r="76" spans="2:35" x14ac:dyDescent="0.45">
      <c r="B76" s="2" t="s">
        <v>57</v>
      </c>
      <c r="C76" s="3"/>
      <c r="D76" s="25"/>
      <c r="E76" s="4"/>
      <c r="F76" s="3"/>
      <c r="G76" s="72" t="str">
        <f>$F$5</f>
        <v>Units:</v>
      </c>
      <c r="H76" s="3"/>
      <c r="I76" s="3"/>
      <c r="J76" s="4"/>
      <c r="K76" s="3"/>
      <c r="L76" s="25"/>
      <c r="M76" s="72" t="str">
        <f>$F$5</f>
        <v>Units:</v>
      </c>
      <c r="N76" s="3"/>
      <c r="O76" s="3"/>
      <c r="P76" s="3"/>
      <c r="Q76" s="3"/>
      <c r="R76" s="27"/>
      <c r="AG76" s="67"/>
    </row>
    <row r="77" spans="2:35" outlineLevel="1" x14ac:dyDescent="0.45">
      <c r="C77" s="1"/>
      <c r="O77" s="1"/>
      <c r="AG77" s="67"/>
    </row>
    <row r="78" spans="2:35" outlineLevel="1" x14ac:dyDescent="0.45">
      <c r="C78" s="6" t="s">
        <v>115</v>
      </c>
      <c r="D78" s="76"/>
      <c r="E78" s="76"/>
      <c r="F78" s="76"/>
      <c r="G78" s="76"/>
      <c r="H78" s="76"/>
      <c r="J78" s="6" t="s">
        <v>179</v>
      </c>
      <c r="K78" s="6"/>
      <c r="L78" s="35"/>
      <c r="M78" s="35"/>
      <c r="N78" s="35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55"/>
      <c r="AH78" s="116"/>
      <c r="AI78" s="116"/>
    </row>
    <row r="79" spans="2:35" outlineLevel="1" x14ac:dyDescent="0.45">
      <c r="C79" s="40" t="s">
        <v>159</v>
      </c>
      <c r="G79" s="29" t="s">
        <v>24</v>
      </c>
      <c r="H79" s="208">
        <v>11930792</v>
      </c>
      <c r="J79" s="40" t="s">
        <v>155</v>
      </c>
      <c r="M79" s="29" t="s">
        <v>24</v>
      </c>
      <c r="N79" s="208">
        <v>6200683</v>
      </c>
      <c r="R79" s="51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55"/>
      <c r="AH79" s="55"/>
      <c r="AI79" s="116"/>
    </row>
    <row r="80" spans="2:35" outlineLevel="1" x14ac:dyDescent="0.45">
      <c r="C80" s="40" t="s">
        <v>181</v>
      </c>
      <c r="G80" s="29" t="s">
        <v>58</v>
      </c>
      <c r="H80" s="208">
        <v>2175.5043661202185</v>
      </c>
      <c r="J80" s="40" t="s">
        <v>180</v>
      </c>
      <c r="M80" s="29" t="s">
        <v>24</v>
      </c>
      <c r="N80" s="31">
        <v>15000</v>
      </c>
      <c r="R80" s="51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55"/>
      <c r="AH80" s="55"/>
      <c r="AI80" s="116"/>
    </row>
    <row r="81" spans="2:35" outlineLevel="1" x14ac:dyDescent="0.45">
      <c r="C81" s="40" t="s">
        <v>163</v>
      </c>
      <c r="G81" s="29" t="s">
        <v>4</v>
      </c>
      <c r="H81" s="71">
        <v>4.1799686964882683E-2</v>
      </c>
      <c r="J81" s="40" t="s">
        <v>156</v>
      </c>
      <c r="M81" s="29" t="s">
        <v>29</v>
      </c>
      <c r="N81" s="67">
        <f>N79/EUR</f>
        <v>413.37886666666668</v>
      </c>
      <c r="P81" s="40"/>
      <c r="R81" s="85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55"/>
      <c r="AH81" s="55"/>
      <c r="AI81" s="116"/>
    </row>
    <row r="82" spans="2:35" outlineLevel="1" x14ac:dyDescent="0.45">
      <c r="C82" s="40" t="s">
        <v>182</v>
      </c>
      <c r="G82" s="29" t="s">
        <v>16</v>
      </c>
      <c r="H82" s="209">
        <f>(H79+N79)/(H80*365)</f>
        <v>22.833911412089382</v>
      </c>
      <c r="P82" s="40"/>
      <c r="R82" s="85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</row>
    <row r="83" spans="2:35" outlineLevel="1" x14ac:dyDescent="0.45">
      <c r="H83" s="57"/>
      <c r="J83" s="40" t="s">
        <v>157</v>
      </c>
      <c r="M83" s="29" t="s">
        <v>29</v>
      </c>
      <c r="N83" s="51">
        <f>_xlfn.XLOOKUP(Scenario,J84:J86,N84:N86,"N/A",0)</f>
        <v>55</v>
      </c>
      <c r="R83" s="8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</row>
    <row r="84" spans="2:35" outlineLevel="1" x14ac:dyDescent="0.45">
      <c r="C84" s="40" t="s">
        <v>119</v>
      </c>
      <c r="G84" s="29" t="s">
        <v>4</v>
      </c>
      <c r="H84" s="71">
        <v>0.2</v>
      </c>
      <c r="J84" s="48" t="str" cm="1">
        <f t="array" ref="J84:J86">TRANSPOSE(O7:Q7)</f>
        <v>Low</v>
      </c>
      <c r="M84" s="29" t="s">
        <v>29</v>
      </c>
      <c r="N84" s="99">
        <v>60</v>
      </c>
      <c r="R84" s="85"/>
      <c r="AC84" s="116"/>
      <c r="AD84" s="116"/>
      <c r="AE84" s="116"/>
      <c r="AF84" s="116"/>
      <c r="AG84" s="116"/>
      <c r="AH84" s="116"/>
      <c r="AI84" s="116"/>
    </row>
    <row r="85" spans="2:35" outlineLevel="1" x14ac:dyDescent="0.45">
      <c r="C85" s="40" t="s">
        <v>120</v>
      </c>
      <c r="G85" s="29" t="s">
        <v>14</v>
      </c>
      <c r="H85" s="52">
        <f>N91*H84</f>
        <v>847.54661250805952</v>
      </c>
      <c r="J85" s="48" t="str">
        <v>Mid</v>
      </c>
      <c r="M85" s="29" t="s">
        <v>29</v>
      </c>
      <c r="N85" s="99">
        <v>55</v>
      </c>
      <c r="P85" s="40"/>
      <c r="R85" s="51"/>
      <c r="AC85" s="116"/>
      <c r="AD85" s="116"/>
      <c r="AE85" s="116"/>
      <c r="AF85" s="116"/>
      <c r="AG85" s="116"/>
      <c r="AH85" s="116"/>
      <c r="AI85" s="116"/>
    </row>
    <row r="86" spans="2:35" outlineLevel="1" x14ac:dyDescent="0.45">
      <c r="J86" s="48" t="str">
        <v>High</v>
      </c>
      <c r="M86" s="29" t="s">
        <v>29</v>
      </c>
      <c r="N86" s="99">
        <v>50</v>
      </c>
      <c r="P86" s="53"/>
      <c r="R86" s="51"/>
      <c r="S86" s="116"/>
      <c r="T86" s="116"/>
      <c r="U86" s="55"/>
      <c r="V86" s="116"/>
      <c r="W86" s="116"/>
      <c r="X86" s="55"/>
      <c r="Y86" s="116"/>
      <c r="Z86" s="55"/>
      <c r="AA86" s="116"/>
      <c r="AB86" s="124"/>
      <c r="AC86" s="116"/>
      <c r="AD86" s="116"/>
      <c r="AE86" s="116"/>
      <c r="AF86" s="116"/>
      <c r="AG86" s="116"/>
      <c r="AH86" s="116"/>
      <c r="AI86" s="116"/>
    </row>
    <row r="87" spans="2:35" outlineLevel="1" x14ac:dyDescent="0.45">
      <c r="C87" s="40" t="s">
        <v>192</v>
      </c>
      <c r="G87" s="29" t="s">
        <v>14</v>
      </c>
      <c r="H87" s="125">
        <v>6424.165</v>
      </c>
      <c r="J87" s="34"/>
      <c r="M87" s="34"/>
      <c r="N87" s="34"/>
      <c r="P87" s="40"/>
      <c r="R87" s="79"/>
      <c r="S87" s="116"/>
      <c r="T87" s="116"/>
      <c r="U87" s="55"/>
      <c r="V87" s="116"/>
      <c r="W87" s="116"/>
      <c r="X87" s="55"/>
      <c r="Y87" s="116"/>
      <c r="Z87" s="55"/>
      <c r="AA87" s="124"/>
      <c r="AB87" s="124"/>
      <c r="AC87" s="116"/>
      <c r="AD87" s="116"/>
      <c r="AE87" s="116"/>
      <c r="AF87" s="116"/>
      <c r="AG87" s="116"/>
      <c r="AH87" s="116"/>
      <c r="AI87" s="116"/>
    </row>
    <row r="88" spans="2:35" outlineLevel="1" x14ac:dyDescent="0.45">
      <c r="J88" s="40" t="s">
        <v>167</v>
      </c>
      <c r="M88" s="29" t="s">
        <v>4</v>
      </c>
      <c r="N88" s="159">
        <v>0.125</v>
      </c>
      <c r="P88" s="40"/>
      <c r="S88" s="116"/>
      <c r="T88" s="116"/>
      <c r="U88" s="55"/>
      <c r="V88" s="116"/>
      <c r="W88" s="116"/>
      <c r="X88" s="55"/>
      <c r="Y88" s="116"/>
      <c r="Z88" s="55"/>
      <c r="AA88" s="124"/>
      <c r="AB88" s="124"/>
      <c r="AC88" s="116"/>
      <c r="AD88" s="116"/>
      <c r="AE88" s="195"/>
      <c r="AF88" s="116"/>
      <c r="AG88" s="116"/>
      <c r="AH88" s="116"/>
      <c r="AI88" s="116"/>
    </row>
    <row r="89" spans="2:35" outlineLevel="1" x14ac:dyDescent="0.45">
      <c r="J89" s="40" t="s">
        <v>70</v>
      </c>
      <c r="M89" s="29" t="s">
        <v>58</v>
      </c>
      <c r="N89" s="197">
        <f>EUR*N88/365</f>
        <v>5.1369863013698627</v>
      </c>
      <c r="S89" s="196"/>
      <c r="T89" s="116"/>
      <c r="U89" s="55"/>
      <c r="V89" s="116"/>
      <c r="W89" s="116"/>
      <c r="X89" s="55"/>
      <c r="Y89" s="55"/>
      <c r="Z89" s="55"/>
      <c r="AA89" s="124"/>
      <c r="AB89" s="124"/>
      <c r="AC89" s="116"/>
      <c r="AD89" s="116"/>
      <c r="AE89" s="116"/>
      <c r="AF89" s="116"/>
      <c r="AG89" s="116"/>
      <c r="AH89" s="116"/>
      <c r="AI89" s="116"/>
    </row>
    <row r="90" spans="2:35" outlineLevel="1" x14ac:dyDescent="0.45">
      <c r="J90" s="40" t="s">
        <v>161</v>
      </c>
      <c r="M90" s="29" t="s">
        <v>14</v>
      </c>
      <c r="N90" s="211">
        <v>10.251450676982591</v>
      </c>
      <c r="S90" s="116"/>
      <c r="T90" s="116"/>
      <c r="U90" s="55"/>
      <c r="V90" s="55"/>
      <c r="W90" s="116"/>
      <c r="X90" s="55"/>
      <c r="Y90" s="116"/>
      <c r="Z90" s="55"/>
      <c r="AA90" s="124"/>
      <c r="AB90" s="124"/>
      <c r="AC90" s="116"/>
      <c r="AD90" s="116"/>
      <c r="AE90" s="116"/>
      <c r="AF90" s="116"/>
      <c r="AG90" s="116"/>
      <c r="AH90" s="116"/>
      <c r="AI90" s="116"/>
    </row>
    <row r="91" spans="2:35" outlineLevel="1" x14ac:dyDescent="0.45">
      <c r="C91" s="40"/>
      <c r="G91" s="29"/>
      <c r="H91" s="77"/>
      <c r="J91" s="40" t="s">
        <v>108</v>
      </c>
      <c r="M91" s="29" t="s">
        <v>14</v>
      </c>
      <c r="N91" s="52">
        <f>AZ194</f>
        <v>4237.7330625402974</v>
      </c>
      <c r="S91" s="116"/>
      <c r="T91" s="116"/>
      <c r="U91" s="55"/>
      <c r="V91" s="55"/>
      <c r="W91" s="116"/>
      <c r="X91" s="55"/>
      <c r="Y91" s="116"/>
      <c r="Z91" s="55"/>
      <c r="AA91" s="124"/>
      <c r="AB91" s="124"/>
      <c r="AC91" s="116"/>
      <c r="AD91" s="116"/>
      <c r="AE91" s="116"/>
      <c r="AF91" s="116"/>
      <c r="AG91" s="116"/>
      <c r="AH91" s="116"/>
      <c r="AI91" s="116"/>
    </row>
    <row r="92" spans="2:35" x14ac:dyDescent="0.45">
      <c r="C92" s="40"/>
      <c r="G92" s="62"/>
      <c r="H92" s="133"/>
      <c r="P92" s="40"/>
      <c r="S92" s="116"/>
      <c r="T92" s="116"/>
      <c r="U92" s="55"/>
      <c r="V92" s="55"/>
      <c r="W92" s="116"/>
      <c r="X92" s="55"/>
      <c r="Y92" s="116"/>
      <c r="Z92" s="55"/>
      <c r="AA92" s="124"/>
      <c r="AB92" s="124"/>
      <c r="AC92" s="116"/>
      <c r="AD92" s="116"/>
      <c r="AE92" s="116"/>
      <c r="AF92" s="116"/>
      <c r="AG92" s="116"/>
      <c r="AH92" s="116"/>
      <c r="AI92" s="116"/>
    </row>
    <row r="93" spans="2:35" x14ac:dyDescent="0.45">
      <c r="B93" s="2" t="s">
        <v>106</v>
      </c>
      <c r="C93" s="3"/>
      <c r="D93" s="25"/>
      <c r="E93" s="4"/>
      <c r="F93" s="3"/>
      <c r="G93" s="72"/>
      <c r="H93" s="3"/>
      <c r="I93" s="3"/>
      <c r="J93" s="4"/>
      <c r="K93" s="3"/>
      <c r="L93" s="25"/>
      <c r="M93" s="3"/>
      <c r="N93" s="3"/>
      <c r="O93" s="3"/>
      <c r="P93" s="3"/>
      <c r="Q93" s="3"/>
      <c r="AC93" s="116"/>
      <c r="AD93" s="116"/>
      <c r="AE93" s="116"/>
      <c r="AF93" s="116"/>
      <c r="AG93" s="116"/>
      <c r="AH93" s="116"/>
      <c r="AI93" s="116"/>
    </row>
    <row r="94" spans="2:35" outlineLevel="1" x14ac:dyDescent="0.45">
      <c r="E94" s="60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</row>
    <row r="95" spans="2:35" outlineLevel="1" x14ac:dyDescent="0.45">
      <c r="C95" s="49"/>
      <c r="D95" s="49"/>
      <c r="E95" s="49"/>
      <c r="F95" s="19" t="s">
        <v>46</v>
      </c>
      <c r="G95" s="81" t="s">
        <v>127</v>
      </c>
      <c r="H95" s="80"/>
      <c r="I95" s="19" t="s">
        <v>47</v>
      </c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</row>
    <row r="96" spans="2:35" outlineLevel="1" x14ac:dyDescent="0.45">
      <c r="C96" s="20" t="s">
        <v>49</v>
      </c>
      <c r="D96" s="20" t="s">
        <v>48</v>
      </c>
      <c r="E96" s="20" t="s">
        <v>51</v>
      </c>
      <c r="F96" s="20" t="s">
        <v>52</v>
      </c>
      <c r="G96" s="20" t="s">
        <v>53</v>
      </c>
      <c r="H96" s="20" t="s">
        <v>3</v>
      </c>
      <c r="I96" s="20" t="s">
        <v>52</v>
      </c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  <c r="AD96" s="116"/>
      <c r="AE96" s="116"/>
      <c r="AF96" s="116"/>
      <c r="AG96" s="116"/>
      <c r="AH96" s="116"/>
      <c r="AI96" s="116"/>
    </row>
    <row r="97" spans="3:35" outlineLevel="1" x14ac:dyDescent="0.45">
      <c r="C97" s="7">
        <v>0</v>
      </c>
      <c r="D97" s="74">
        <f>Hist_Year</f>
        <v>45657</v>
      </c>
      <c r="E97" s="58"/>
      <c r="F97" s="58"/>
      <c r="G97" s="156">
        <f>H80</f>
        <v>2175.5043661202185</v>
      </c>
      <c r="H97" s="58"/>
      <c r="I97" s="58"/>
      <c r="S97" s="196"/>
      <c r="T97" s="116"/>
      <c r="U97" s="116"/>
      <c r="V97" s="116"/>
      <c r="W97" s="116"/>
      <c r="X97" s="116"/>
      <c r="Y97" s="116"/>
      <c r="Z97" s="116"/>
      <c r="AA97" s="116"/>
      <c r="AB97" s="116"/>
      <c r="AC97" s="116"/>
      <c r="AD97" s="116"/>
      <c r="AE97" s="116"/>
      <c r="AF97" s="116"/>
      <c r="AG97" s="116"/>
      <c r="AH97" s="116"/>
      <c r="AI97" s="116"/>
    </row>
    <row r="98" spans="3:35" outlineLevel="1" x14ac:dyDescent="0.45">
      <c r="C98" s="51">
        <f>C97+1</f>
        <v>1</v>
      </c>
      <c r="D98" s="74">
        <f>EOMONTH(D97,12)</f>
        <v>46022</v>
      </c>
      <c r="E98" s="51">
        <f>D98-D97</f>
        <v>365</v>
      </c>
      <c r="F98" s="132">
        <f>H79</f>
        <v>11930792</v>
      </c>
      <c r="G98" s="56">
        <f t="shared" ref="G98:G137" si="8">G97*(1-PD_Decline_Rate)</f>
        <v>2084.5689646256578</v>
      </c>
      <c r="H98" s="67">
        <f>MIN(G98*E98,F98)</f>
        <v>760867.67208836507</v>
      </c>
      <c r="I98" s="56">
        <f>F98-H98</f>
        <v>11169924.327911634</v>
      </c>
      <c r="S98" s="116"/>
      <c r="T98" s="116"/>
      <c r="U98" s="116"/>
      <c r="V98" s="116"/>
      <c r="W98" s="116"/>
      <c r="X98" s="116"/>
      <c r="Y98" s="116"/>
      <c r="Z98" s="116"/>
      <c r="AA98" s="116"/>
      <c r="AB98" s="116"/>
      <c r="AC98" s="116"/>
      <c r="AD98" s="116"/>
      <c r="AE98" s="116"/>
      <c r="AF98" s="116"/>
      <c r="AG98" s="116"/>
      <c r="AH98" s="116"/>
      <c r="AI98" s="116"/>
    </row>
    <row r="99" spans="3:35" outlineLevel="1" x14ac:dyDescent="0.45">
      <c r="C99" s="51">
        <f>C98+1</f>
        <v>2</v>
      </c>
      <c r="D99" s="74">
        <f t="shared" ref="D99:D137" si="9">EOMONTH(D98,12)</f>
        <v>46387</v>
      </c>
      <c r="E99" s="51">
        <f t="shared" ref="E99:E137" si="10">D99-D98</f>
        <v>365</v>
      </c>
      <c r="F99" s="56">
        <f>I98</f>
        <v>11169924.327911634</v>
      </c>
      <c r="G99" s="56">
        <f t="shared" si="8"/>
        <v>1997.4346344475957</v>
      </c>
      <c r="H99" s="67">
        <f t="shared" ref="H99:H137" si="11">MIN(G99*E99,F99)</f>
        <v>729063.64157337241</v>
      </c>
      <c r="I99" s="56">
        <f t="shared" ref="I99:I137" si="12">F99-H99</f>
        <v>10440860.686338261</v>
      </c>
      <c r="S99" s="116"/>
      <c r="T99" s="116"/>
      <c r="U99" s="116"/>
      <c r="V99" s="116"/>
      <c r="W99" s="116"/>
      <c r="X99" s="55"/>
      <c r="Y99" s="116"/>
      <c r="Z99" s="116"/>
      <c r="AA99" s="116"/>
      <c r="AB99" s="116"/>
      <c r="AC99" s="116"/>
      <c r="AD99" s="116"/>
      <c r="AE99" s="116"/>
      <c r="AF99" s="116"/>
      <c r="AG99" s="116"/>
      <c r="AH99" s="116"/>
      <c r="AI99" s="116"/>
    </row>
    <row r="100" spans="3:35" outlineLevel="1" x14ac:dyDescent="0.45">
      <c r="C100" s="59">
        <f t="shared" ref="C100:C137" si="13">C99+1</f>
        <v>3</v>
      </c>
      <c r="D100" s="74">
        <f t="shared" si="9"/>
        <v>46752</v>
      </c>
      <c r="E100" s="51">
        <f t="shared" si="10"/>
        <v>365</v>
      </c>
      <c r="F100" s="56">
        <f t="shared" ref="F100:F137" si="14">I99</f>
        <v>10440860.686338261</v>
      </c>
      <c r="G100" s="56">
        <f t="shared" si="8"/>
        <v>1913.9424919948713</v>
      </c>
      <c r="H100" s="67">
        <f t="shared" si="11"/>
        <v>698589.009578128</v>
      </c>
      <c r="I100" s="56">
        <f t="shared" si="12"/>
        <v>9742271.6767601334</v>
      </c>
      <c r="S100" s="116"/>
      <c r="T100" s="116"/>
      <c r="U100" s="116"/>
      <c r="V100" s="116"/>
      <c r="W100" s="116"/>
      <c r="X100" s="55"/>
      <c r="Y100" s="124"/>
      <c r="Z100" s="116"/>
      <c r="AA100" s="116"/>
      <c r="AB100" s="116"/>
      <c r="AC100" s="116"/>
      <c r="AD100" s="116"/>
      <c r="AE100" s="116"/>
      <c r="AF100" s="116"/>
      <c r="AG100" s="116"/>
      <c r="AH100" s="116"/>
      <c r="AI100" s="116"/>
    </row>
    <row r="101" spans="3:35" outlineLevel="1" x14ac:dyDescent="0.45">
      <c r="C101" s="59">
        <f t="shared" si="13"/>
        <v>4</v>
      </c>
      <c r="D101" s="74">
        <f t="shared" si="9"/>
        <v>47118</v>
      </c>
      <c r="E101" s="51">
        <f t="shared" si="10"/>
        <v>366</v>
      </c>
      <c r="F101" s="56">
        <f t="shared" si="14"/>
        <v>9742271.6767601334</v>
      </c>
      <c r="G101" s="56">
        <f t="shared" si="8"/>
        <v>1833.9402949606981</v>
      </c>
      <c r="H101" s="67">
        <f t="shared" si="11"/>
        <v>671222.14795561554</v>
      </c>
      <c r="I101" s="56">
        <f t="shared" si="12"/>
        <v>9071049.5288045183</v>
      </c>
      <c r="S101" s="116"/>
      <c r="T101" s="116"/>
      <c r="U101" s="116"/>
      <c r="V101" s="116"/>
      <c r="W101" s="116"/>
      <c r="X101" s="55"/>
      <c r="Y101" s="124"/>
      <c r="Z101" s="116"/>
      <c r="AA101" s="116"/>
      <c r="AB101" s="116"/>
      <c r="AC101" s="116"/>
      <c r="AD101" s="116"/>
      <c r="AE101" s="116"/>
      <c r="AF101" s="116"/>
      <c r="AG101" s="116"/>
      <c r="AH101" s="116"/>
      <c r="AI101" s="116"/>
    </row>
    <row r="102" spans="3:35" outlineLevel="1" x14ac:dyDescent="0.45">
      <c r="C102" s="59">
        <f t="shared" si="13"/>
        <v>5</v>
      </c>
      <c r="D102" s="74">
        <f t="shared" si="9"/>
        <v>47483</v>
      </c>
      <c r="E102" s="51">
        <f t="shared" si="10"/>
        <v>365</v>
      </c>
      <c r="F102" s="56">
        <f t="shared" si="14"/>
        <v>9071049.5288045183</v>
      </c>
      <c r="G102" s="56">
        <f t="shared" si="8"/>
        <v>1757.2821647190563</v>
      </c>
      <c r="H102" s="67">
        <f t="shared" si="11"/>
        <v>641407.99012245552</v>
      </c>
      <c r="I102" s="56">
        <f t="shared" si="12"/>
        <v>8429641.5386820622</v>
      </c>
      <c r="S102" s="196"/>
      <c r="T102" s="116"/>
      <c r="U102" s="116"/>
      <c r="V102" s="116"/>
      <c r="W102" s="116"/>
      <c r="X102" s="116"/>
      <c r="Y102" s="116"/>
      <c r="Z102" s="116"/>
      <c r="AA102" s="116"/>
      <c r="AB102" s="116"/>
      <c r="AC102" s="116"/>
      <c r="AD102" s="116"/>
      <c r="AE102" s="116"/>
      <c r="AF102" s="116"/>
      <c r="AG102" s="116"/>
      <c r="AH102" s="116"/>
      <c r="AI102" s="116"/>
    </row>
    <row r="103" spans="3:35" outlineLevel="1" x14ac:dyDescent="0.45">
      <c r="C103" s="59">
        <f t="shared" si="13"/>
        <v>6</v>
      </c>
      <c r="D103" s="74">
        <f t="shared" si="9"/>
        <v>47848</v>
      </c>
      <c r="E103" s="51">
        <f t="shared" si="10"/>
        <v>365</v>
      </c>
      <c r="F103" s="56">
        <f t="shared" si="14"/>
        <v>8429641.5386820622</v>
      </c>
      <c r="G103" s="56">
        <f t="shared" si="8"/>
        <v>1683.8283203248284</v>
      </c>
      <c r="H103" s="67">
        <f t="shared" si="11"/>
        <v>614597.33691856242</v>
      </c>
      <c r="I103" s="56">
        <f t="shared" si="12"/>
        <v>7815044.2017634995</v>
      </c>
      <c r="S103" s="196"/>
      <c r="T103" s="116"/>
      <c r="U103" s="116"/>
      <c r="V103" s="116"/>
      <c r="W103" s="116"/>
      <c r="X103" s="55"/>
      <c r="Y103" s="116"/>
      <c r="Z103" s="116"/>
      <c r="AA103" s="116"/>
      <c r="AB103" s="116"/>
      <c r="AC103" s="116"/>
      <c r="AD103" s="116"/>
      <c r="AE103" s="116"/>
      <c r="AF103" s="116"/>
      <c r="AG103" s="116"/>
      <c r="AH103" s="116"/>
      <c r="AI103" s="116"/>
    </row>
    <row r="104" spans="3:35" outlineLevel="1" x14ac:dyDescent="0.45">
      <c r="C104" s="59">
        <f t="shared" si="13"/>
        <v>7</v>
      </c>
      <c r="D104" s="74">
        <f t="shared" si="9"/>
        <v>48213</v>
      </c>
      <c r="E104" s="51">
        <f t="shared" si="10"/>
        <v>365</v>
      </c>
      <c r="F104" s="56">
        <f t="shared" si="14"/>
        <v>7815044.2017634995</v>
      </c>
      <c r="G104" s="56">
        <f t="shared" si="8"/>
        <v>1613.4448236326464</v>
      </c>
      <c r="H104" s="67">
        <f t="shared" si="11"/>
        <v>588907.36062591593</v>
      </c>
      <c r="I104" s="56">
        <f t="shared" si="12"/>
        <v>7226136.8411375834</v>
      </c>
      <c r="S104" s="116"/>
      <c r="T104" s="116"/>
      <c r="U104" s="116"/>
      <c r="V104" s="116"/>
      <c r="W104" s="116"/>
      <c r="X104" s="116"/>
      <c r="Y104" s="116"/>
      <c r="Z104" s="116"/>
      <c r="AA104" s="116"/>
      <c r="AB104" s="116"/>
      <c r="AC104" s="116"/>
      <c r="AD104" s="116"/>
      <c r="AE104" s="116"/>
      <c r="AF104" s="116"/>
      <c r="AG104" s="116"/>
      <c r="AH104" s="116"/>
      <c r="AI104" s="116"/>
    </row>
    <row r="105" spans="3:35" outlineLevel="1" x14ac:dyDescent="0.45">
      <c r="C105" s="59">
        <f t="shared" si="13"/>
        <v>8</v>
      </c>
      <c r="D105" s="74">
        <f t="shared" si="9"/>
        <v>48579</v>
      </c>
      <c r="E105" s="51">
        <f t="shared" si="10"/>
        <v>366</v>
      </c>
      <c r="F105" s="56">
        <f t="shared" si="14"/>
        <v>7226136.8411375834</v>
      </c>
      <c r="G105" s="56">
        <f t="shared" si="8"/>
        <v>1546.0033350696915</v>
      </c>
      <c r="H105" s="67">
        <f t="shared" si="11"/>
        <v>565837.22063550714</v>
      </c>
      <c r="I105" s="56">
        <f t="shared" si="12"/>
        <v>6660299.6205020761</v>
      </c>
      <c r="S105" s="116"/>
      <c r="T105" s="116"/>
      <c r="U105" s="116"/>
      <c r="V105" s="116"/>
      <c r="W105" s="116"/>
      <c r="X105" s="116"/>
      <c r="Y105" s="116"/>
      <c r="Z105" s="116"/>
      <c r="AA105" s="116"/>
      <c r="AB105" s="116"/>
      <c r="AC105" s="116"/>
      <c r="AD105" s="116"/>
      <c r="AE105" s="116"/>
      <c r="AF105" s="116"/>
      <c r="AG105" s="116"/>
      <c r="AH105" s="116"/>
      <c r="AI105" s="116"/>
    </row>
    <row r="106" spans="3:35" outlineLevel="1" x14ac:dyDescent="0.45">
      <c r="C106" s="59">
        <f t="shared" si="13"/>
        <v>9</v>
      </c>
      <c r="D106" s="74">
        <f t="shared" si="9"/>
        <v>48944</v>
      </c>
      <c r="E106" s="51">
        <f t="shared" si="10"/>
        <v>365</v>
      </c>
      <c r="F106" s="56">
        <f t="shared" si="14"/>
        <v>6660299.6205020761</v>
      </c>
      <c r="G106" s="56">
        <f t="shared" si="8"/>
        <v>1481.3808796171138</v>
      </c>
      <c r="H106" s="67">
        <f t="shared" si="11"/>
        <v>540704.02106024651</v>
      </c>
      <c r="I106" s="56">
        <f t="shared" si="12"/>
        <v>6119595.5994418301</v>
      </c>
      <c r="S106" s="116"/>
      <c r="T106" s="116"/>
      <c r="U106" s="116"/>
      <c r="V106" s="116"/>
      <c r="W106" s="116"/>
      <c r="X106" s="116"/>
      <c r="Y106" s="116"/>
      <c r="Z106" s="116"/>
      <c r="AA106" s="116"/>
      <c r="AB106" s="116"/>
      <c r="AC106" s="116"/>
      <c r="AD106" s="116"/>
      <c r="AE106" s="116"/>
      <c r="AF106" s="116"/>
      <c r="AG106" s="116"/>
      <c r="AH106" s="116"/>
      <c r="AI106" s="116"/>
    </row>
    <row r="107" spans="3:35" outlineLevel="1" x14ac:dyDescent="0.45">
      <c r="C107" s="59">
        <f t="shared" si="13"/>
        <v>10</v>
      </c>
      <c r="D107" s="74">
        <f t="shared" si="9"/>
        <v>49309</v>
      </c>
      <c r="E107" s="51">
        <f t="shared" si="10"/>
        <v>365</v>
      </c>
      <c r="F107" s="56">
        <f t="shared" si="14"/>
        <v>6119595.5994418301</v>
      </c>
      <c r="G107" s="56">
        <f t="shared" si="8"/>
        <v>1419.459622573356</v>
      </c>
      <c r="H107" s="67">
        <f t="shared" si="11"/>
        <v>518102.76223927492</v>
      </c>
      <c r="I107" s="56">
        <f t="shared" si="12"/>
        <v>5601492.8372025555</v>
      </c>
      <c r="S107" s="116"/>
      <c r="T107" s="116"/>
      <c r="U107" s="116"/>
      <c r="V107" s="116"/>
      <c r="W107" s="116"/>
      <c r="X107" s="55"/>
      <c r="Y107" s="116"/>
      <c r="Z107" s="116"/>
      <c r="AA107" s="116"/>
      <c r="AB107" s="116"/>
      <c r="AC107" s="116"/>
      <c r="AD107" s="116"/>
      <c r="AE107" s="116"/>
      <c r="AF107" s="116"/>
      <c r="AG107" s="116"/>
      <c r="AH107" s="116"/>
      <c r="AI107" s="116"/>
    </row>
    <row r="108" spans="3:35" outlineLevel="1" x14ac:dyDescent="0.45">
      <c r="C108" s="59">
        <f t="shared" si="13"/>
        <v>11</v>
      </c>
      <c r="D108" s="74">
        <f t="shared" si="9"/>
        <v>49674</v>
      </c>
      <c r="E108" s="51">
        <f t="shared" si="10"/>
        <v>365</v>
      </c>
      <c r="F108" s="56">
        <f t="shared" si="14"/>
        <v>5601492.8372025555</v>
      </c>
      <c r="G108" s="56">
        <f t="shared" si="8"/>
        <v>1360.1266546904992</v>
      </c>
      <c r="H108" s="67">
        <f t="shared" si="11"/>
        <v>496446.22896203218</v>
      </c>
      <c r="I108" s="56">
        <f t="shared" si="12"/>
        <v>5105046.6082405234</v>
      </c>
      <c r="AC108" s="116"/>
      <c r="AD108" s="116"/>
      <c r="AE108" s="116"/>
      <c r="AF108" s="116"/>
      <c r="AG108" s="116"/>
      <c r="AH108" s="116"/>
      <c r="AI108" s="116"/>
    </row>
    <row r="109" spans="3:35" outlineLevel="1" x14ac:dyDescent="0.45">
      <c r="C109" s="59">
        <f t="shared" si="13"/>
        <v>12</v>
      </c>
      <c r="D109" s="74">
        <f t="shared" si="9"/>
        <v>50040</v>
      </c>
      <c r="E109" s="51">
        <f t="shared" si="10"/>
        <v>366</v>
      </c>
      <c r="F109" s="56">
        <f t="shared" si="14"/>
        <v>5105046.6082405234</v>
      </c>
      <c r="G109" s="56">
        <f t="shared" si="8"/>
        <v>1303.2737862918432</v>
      </c>
      <c r="H109" s="67">
        <f t="shared" si="11"/>
        <v>476998.20578281459</v>
      </c>
      <c r="I109" s="56">
        <f t="shared" si="12"/>
        <v>4628048.4024577085</v>
      </c>
      <c r="AC109" s="116"/>
      <c r="AD109" s="116"/>
      <c r="AE109" s="116"/>
      <c r="AF109" s="116"/>
      <c r="AG109" s="116"/>
      <c r="AH109" s="116"/>
      <c r="AI109" s="116"/>
    </row>
    <row r="110" spans="3:35" outlineLevel="1" x14ac:dyDescent="0.45">
      <c r="C110" s="59">
        <f t="shared" si="13"/>
        <v>13</v>
      </c>
      <c r="D110" s="74">
        <f t="shared" si="9"/>
        <v>50405</v>
      </c>
      <c r="E110" s="51">
        <f t="shared" si="10"/>
        <v>365</v>
      </c>
      <c r="F110" s="56">
        <f t="shared" si="14"/>
        <v>4628048.4024577085</v>
      </c>
      <c r="G110" s="56">
        <f t="shared" si="8"/>
        <v>1248.7973499953068</v>
      </c>
      <c r="H110" s="67">
        <f t="shared" si="11"/>
        <v>455811.03274828702</v>
      </c>
      <c r="I110" s="56">
        <f t="shared" si="12"/>
        <v>4172237.3697094214</v>
      </c>
      <c r="S110" s="116"/>
      <c r="T110" s="116"/>
      <c r="U110" s="116"/>
      <c r="V110" s="116"/>
      <c r="W110" s="116"/>
      <c r="X110" s="55"/>
      <c r="Y110" s="124"/>
      <c r="Z110" s="116"/>
      <c r="AA110" s="116"/>
      <c r="AB110" s="116"/>
      <c r="AC110" s="116"/>
      <c r="AD110" s="116"/>
      <c r="AE110" s="116"/>
      <c r="AF110" s="116"/>
      <c r="AG110" s="116"/>
      <c r="AH110" s="116"/>
      <c r="AI110" s="116"/>
    </row>
    <row r="111" spans="3:35" outlineLevel="1" x14ac:dyDescent="0.45">
      <c r="C111" s="59">
        <f t="shared" si="13"/>
        <v>14</v>
      </c>
      <c r="D111" s="74">
        <f t="shared" si="9"/>
        <v>50770</v>
      </c>
      <c r="E111" s="51">
        <f t="shared" si="10"/>
        <v>365</v>
      </c>
      <c r="F111" s="56">
        <f t="shared" si="14"/>
        <v>4172237.3697094214</v>
      </c>
      <c r="G111" s="56">
        <f t="shared" si="8"/>
        <v>1196.598011682928</v>
      </c>
      <c r="H111" s="67">
        <f t="shared" si="11"/>
        <v>436758.27426426875</v>
      </c>
      <c r="I111" s="56">
        <f t="shared" si="12"/>
        <v>3735479.0954451528</v>
      </c>
      <c r="S111" s="116"/>
      <c r="T111" s="116"/>
      <c r="U111" s="116"/>
      <c r="V111" s="116"/>
      <c r="W111" s="116"/>
      <c r="X111" s="55"/>
      <c r="Y111" s="124"/>
      <c r="Z111" s="116"/>
      <c r="AA111" s="116"/>
      <c r="AB111" s="116"/>
      <c r="AC111" s="116"/>
      <c r="AD111" s="116"/>
      <c r="AE111" s="116"/>
      <c r="AF111" s="116"/>
      <c r="AG111" s="116"/>
      <c r="AH111" s="116"/>
      <c r="AI111" s="116"/>
    </row>
    <row r="112" spans="3:35" outlineLevel="1" x14ac:dyDescent="0.45">
      <c r="C112" s="59">
        <f t="shared" si="13"/>
        <v>15</v>
      </c>
      <c r="D112" s="74">
        <f t="shared" si="9"/>
        <v>51135</v>
      </c>
      <c r="E112" s="51">
        <f t="shared" si="10"/>
        <v>365</v>
      </c>
      <c r="F112" s="56">
        <f t="shared" si="14"/>
        <v>3735479.0954451528</v>
      </c>
      <c r="G112" s="56">
        <f t="shared" si="8"/>
        <v>1146.5805893717807</v>
      </c>
      <c r="H112" s="67">
        <f t="shared" si="11"/>
        <v>418501.91512069997</v>
      </c>
      <c r="I112" s="56">
        <f t="shared" si="12"/>
        <v>3316977.1803244529</v>
      </c>
      <c r="S112" s="116"/>
      <c r="T112" s="116"/>
      <c r="U112" s="116"/>
      <c r="V112" s="116"/>
      <c r="W112" s="116"/>
      <c r="X112" s="55"/>
      <c r="Y112" s="124"/>
      <c r="Z112" s="116"/>
      <c r="AA112" s="116"/>
      <c r="AB112" s="116"/>
      <c r="AC112" s="116"/>
      <c r="AD112" s="116"/>
      <c r="AE112" s="116"/>
      <c r="AF112" s="116"/>
      <c r="AG112" s="116"/>
      <c r="AH112" s="116"/>
      <c r="AI112" s="116"/>
    </row>
    <row r="113" spans="3:35" outlineLevel="1" x14ac:dyDescent="0.45">
      <c r="C113" s="59">
        <f t="shared" si="13"/>
        <v>16</v>
      </c>
      <c r="D113" s="74">
        <f t="shared" si="9"/>
        <v>51501</v>
      </c>
      <c r="E113" s="51">
        <f t="shared" si="10"/>
        <v>366</v>
      </c>
      <c r="F113" s="56">
        <f t="shared" si="14"/>
        <v>3316977.1803244529</v>
      </c>
      <c r="G113" s="56">
        <f t="shared" si="8"/>
        <v>1098.6538796560296</v>
      </c>
      <c r="H113" s="67">
        <f t="shared" si="11"/>
        <v>402107.31995410682</v>
      </c>
      <c r="I113" s="56">
        <f t="shared" si="12"/>
        <v>2914869.8603703463</v>
      </c>
      <c r="S113" s="116"/>
      <c r="T113" s="116"/>
      <c r="U113" s="116"/>
      <c r="V113" s="116"/>
      <c r="W113" s="116"/>
      <c r="X113" s="116"/>
      <c r="Y113" s="116"/>
      <c r="Z113" s="116"/>
      <c r="AA113" s="116"/>
      <c r="AB113" s="116"/>
      <c r="AC113" s="116"/>
      <c r="AD113" s="116"/>
      <c r="AE113" s="116"/>
      <c r="AF113" s="116"/>
      <c r="AG113" s="116"/>
      <c r="AH113" s="116"/>
      <c r="AI113" s="116"/>
    </row>
    <row r="114" spans="3:35" outlineLevel="1" x14ac:dyDescent="0.45">
      <c r="C114" s="59">
        <f t="shared" si="13"/>
        <v>17</v>
      </c>
      <c r="D114" s="74">
        <f t="shared" si="9"/>
        <v>51866</v>
      </c>
      <c r="E114" s="51">
        <f t="shared" si="10"/>
        <v>365</v>
      </c>
      <c r="F114" s="56">
        <f t="shared" si="14"/>
        <v>2914869.8603703463</v>
      </c>
      <c r="G114" s="56">
        <f t="shared" si="8"/>
        <v>1052.7304914036538</v>
      </c>
      <c r="H114" s="67">
        <f t="shared" si="11"/>
        <v>384246.62936233362</v>
      </c>
      <c r="I114" s="56">
        <f t="shared" si="12"/>
        <v>2530623.2310080128</v>
      </c>
      <c r="S114" s="116"/>
      <c r="T114" s="116"/>
      <c r="U114" s="116"/>
      <c r="V114" s="116"/>
      <c r="W114" s="116"/>
      <c r="X114" s="55"/>
      <c r="Y114" s="116"/>
      <c r="Z114" s="116"/>
      <c r="AA114" s="116"/>
      <c r="AB114" s="116"/>
      <c r="AC114" s="116"/>
      <c r="AD114" s="116"/>
      <c r="AE114" s="116"/>
      <c r="AF114" s="116"/>
      <c r="AG114" s="116"/>
      <c r="AH114" s="116"/>
      <c r="AI114" s="116"/>
    </row>
    <row r="115" spans="3:35" outlineLevel="1" x14ac:dyDescent="0.45">
      <c r="C115" s="59">
        <f t="shared" si="13"/>
        <v>18</v>
      </c>
      <c r="D115" s="74">
        <f t="shared" si="9"/>
        <v>52231</v>
      </c>
      <c r="E115" s="51">
        <f t="shared" si="10"/>
        <v>365</v>
      </c>
      <c r="F115" s="56">
        <f t="shared" si="14"/>
        <v>2530623.2310080128</v>
      </c>
      <c r="G115" s="56">
        <f t="shared" si="8"/>
        <v>1008.7266864045939</v>
      </c>
      <c r="H115" s="67">
        <f t="shared" si="11"/>
        <v>368185.24053767679</v>
      </c>
      <c r="I115" s="56">
        <f t="shared" si="12"/>
        <v>2162437.9904703358</v>
      </c>
      <c r="S115" s="196"/>
      <c r="T115" s="116"/>
      <c r="U115" s="116"/>
      <c r="V115" s="116"/>
      <c r="W115" s="116"/>
      <c r="X115" s="116"/>
      <c r="Y115" s="116"/>
      <c r="Z115" s="116"/>
      <c r="AA115" s="116"/>
      <c r="AB115" s="116"/>
      <c r="AC115" s="116"/>
      <c r="AD115" s="116"/>
      <c r="AE115" s="116"/>
      <c r="AF115" s="116"/>
      <c r="AG115" s="116"/>
      <c r="AH115" s="116"/>
      <c r="AI115" s="116"/>
    </row>
    <row r="116" spans="3:35" outlineLevel="1" x14ac:dyDescent="0.45">
      <c r="C116" s="59">
        <f t="shared" si="13"/>
        <v>19</v>
      </c>
      <c r="D116" s="74">
        <f t="shared" si="9"/>
        <v>52596</v>
      </c>
      <c r="E116" s="51">
        <f t="shared" si="10"/>
        <v>365</v>
      </c>
      <c r="F116" s="56">
        <f t="shared" si="14"/>
        <v>2162437.9904703358</v>
      </c>
      <c r="G116" s="56">
        <f t="shared" si="8"/>
        <v>966.56222667975851</v>
      </c>
      <c r="H116" s="67">
        <f t="shared" si="11"/>
        <v>352795.21273811185</v>
      </c>
      <c r="I116" s="56">
        <f t="shared" si="12"/>
        <v>1809642.777732224</v>
      </c>
      <c r="S116" s="116"/>
      <c r="T116" s="116"/>
      <c r="U116" s="116"/>
      <c r="V116" s="116"/>
      <c r="W116" s="116"/>
      <c r="X116" s="116"/>
      <c r="Y116" s="116"/>
      <c r="Z116" s="116"/>
      <c r="AA116" s="116"/>
      <c r="AB116" s="116"/>
      <c r="AC116" s="116"/>
      <c r="AD116" s="116"/>
      <c r="AE116" s="116"/>
      <c r="AF116" s="116"/>
      <c r="AG116" s="116"/>
      <c r="AH116" s="116"/>
      <c r="AI116" s="116"/>
    </row>
    <row r="117" spans="3:35" outlineLevel="1" x14ac:dyDescent="0.45">
      <c r="C117" s="59">
        <f t="shared" si="13"/>
        <v>20</v>
      </c>
      <c r="D117" s="74">
        <f t="shared" si="9"/>
        <v>52962</v>
      </c>
      <c r="E117" s="51">
        <f t="shared" si="10"/>
        <v>366</v>
      </c>
      <c r="F117" s="56">
        <f t="shared" si="14"/>
        <v>1809642.777732224</v>
      </c>
      <c r="G117" s="56">
        <f t="shared" si="8"/>
        <v>926.1602281724646</v>
      </c>
      <c r="H117" s="67">
        <f t="shared" si="11"/>
        <v>338974.64351112203</v>
      </c>
      <c r="I117" s="56">
        <f t="shared" si="12"/>
        <v>1470668.1342211019</v>
      </c>
      <c r="S117" s="196"/>
      <c r="T117" s="116"/>
      <c r="U117" s="116"/>
      <c r="V117" s="116"/>
      <c r="W117" s="116"/>
      <c r="X117" s="116"/>
      <c r="Y117" s="116"/>
      <c r="Z117" s="116"/>
      <c r="AA117" s="116"/>
      <c r="AB117" s="116"/>
      <c r="AC117" s="116"/>
      <c r="AD117" s="116"/>
      <c r="AE117" s="116"/>
      <c r="AF117" s="116"/>
      <c r="AG117" s="116"/>
      <c r="AH117" s="116"/>
      <c r="AI117" s="116"/>
    </row>
    <row r="118" spans="3:35" outlineLevel="1" x14ac:dyDescent="0.45">
      <c r="C118" s="59">
        <f t="shared" si="13"/>
        <v>21</v>
      </c>
      <c r="D118" s="74">
        <f t="shared" si="9"/>
        <v>53327</v>
      </c>
      <c r="E118" s="51">
        <f t="shared" si="10"/>
        <v>365</v>
      </c>
      <c r="F118" s="56">
        <f t="shared" si="14"/>
        <v>1470668.1342211019</v>
      </c>
      <c r="G118" s="56">
        <f t="shared" si="8"/>
        <v>887.44702055553125</v>
      </c>
      <c r="H118" s="67">
        <f t="shared" si="11"/>
        <v>323918.16250276892</v>
      </c>
      <c r="I118" s="56">
        <f t="shared" si="12"/>
        <v>1146749.971718333</v>
      </c>
      <c r="S118" s="116"/>
      <c r="T118" s="116"/>
      <c r="U118" s="116"/>
      <c r="V118" s="116"/>
      <c r="W118" s="116"/>
      <c r="X118" s="116"/>
      <c r="Y118" s="116"/>
      <c r="Z118" s="116"/>
      <c r="AA118" s="116"/>
      <c r="AB118" s="116"/>
      <c r="AC118" s="116"/>
      <c r="AD118" s="116"/>
      <c r="AE118" s="116"/>
      <c r="AF118" s="116"/>
      <c r="AG118" s="116"/>
      <c r="AH118" s="116"/>
      <c r="AI118" s="116"/>
    </row>
    <row r="119" spans="3:35" outlineLevel="1" x14ac:dyDescent="0.45">
      <c r="C119" s="59">
        <f t="shared" si="13"/>
        <v>22</v>
      </c>
      <c r="D119" s="74">
        <f t="shared" si="9"/>
        <v>53692</v>
      </c>
      <c r="E119" s="51">
        <f t="shared" si="10"/>
        <v>365</v>
      </c>
      <c r="F119" s="56">
        <f t="shared" si="14"/>
        <v>1146749.971718333</v>
      </c>
      <c r="G119" s="56">
        <f t="shared" si="8"/>
        <v>850.35201289839222</v>
      </c>
      <c r="H119" s="67">
        <f t="shared" si="11"/>
        <v>310378.48470791319</v>
      </c>
      <c r="I119" s="56">
        <f t="shared" si="12"/>
        <v>836371.48701041983</v>
      </c>
      <c r="S119" s="196"/>
      <c r="T119" s="116"/>
      <c r="U119" s="116"/>
      <c r="V119" s="116"/>
      <c r="W119" s="116"/>
      <c r="X119" s="116"/>
      <c r="Y119" s="116"/>
      <c r="Z119" s="116"/>
      <c r="AA119" s="116"/>
      <c r="AB119" s="116"/>
      <c r="AC119" s="116"/>
      <c r="AD119" s="116"/>
      <c r="AE119" s="116"/>
      <c r="AF119" s="116"/>
      <c r="AG119" s="116"/>
      <c r="AH119" s="116"/>
      <c r="AI119" s="116"/>
    </row>
    <row r="120" spans="3:35" outlineLevel="1" x14ac:dyDescent="0.45">
      <c r="C120" s="59">
        <f t="shared" si="13"/>
        <v>23</v>
      </c>
      <c r="D120" s="74">
        <f t="shared" si="9"/>
        <v>54057</v>
      </c>
      <c r="E120" s="51">
        <f t="shared" si="10"/>
        <v>365</v>
      </c>
      <c r="F120" s="56">
        <f t="shared" si="14"/>
        <v>836371.48701041983</v>
      </c>
      <c r="G120" s="56">
        <f t="shared" si="8"/>
        <v>814.80756494928153</v>
      </c>
      <c r="H120" s="67">
        <f t="shared" si="11"/>
        <v>297404.76120648778</v>
      </c>
      <c r="I120" s="56">
        <f t="shared" si="12"/>
        <v>538966.72580393206</v>
      </c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</row>
    <row r="121" spans="3:35" outlineLevel="1" x14ac:dyDescent="0.45">
      <c r="C121" s="59">
        <f t="shared" si="13"/>
        <v>24</v>
      </c>
      <c r="D121" s="74">
        <f t="shared" si="9"/>
        <v>54423</v>
      </c>
      <c r="E121" s="51">
        <f t="shared" si="10"/>
        <v>366</v>
      </c>
      <c r="F121" s="56">
        <f t="shared" si="14"/>
        <v>538966.72580393206</v>
      </c>
      <c r="G121" s="56">
        <f t="shared" si="8"/>
        <v>780.7488637977832</v>
      </c>
      <c r="H121" s="67">
        <f t="shared" si="11"/>
        <v>285754.08414998866</v>
      </c>
      <c r="I121" s="56">
        <f t="shared" si="12"/>
        <v>253212.6416539434</v>
      </c>
      <c r="S121" s="116"/>
      <c r="T121" s="116"/>
      <c r="U121" s="116"/>
      <c r="V121" s="116"/>
      <c r="W121" s="116"/>
      <c r="X121" s="116"/>
      <c r="Y121" s="116"/>
      <c r="Z121" s="116"/>
      <c r="AA121" s="116"/>
      <c r="AB121" s="116"/>
      <c r="AC121" s="116"/>
      <c r="AD121" s="116"/>
      <c r="AE121" s="116"/>
      <c r="AF121" s="116"/>
      <c r="AG121" s="116"/>
      <c r="AH121" s="116"/>
      <c r="AI121" s="116"/>
    </row>
    <row r="122" spans="3:35" outlineLevel="1" x14ac:dyDescent="0.45">
      <c r="C122" s="59">
        <f t="shared" si="13"/>
        <v>25</v>
      </c>
      <c r="D122" s="74">
        <f t="shared" si="9"/>
        <v>54788</v>
      </c>
      <c r="E122" s="51">
        <f t="shared" si="10"/>
        <v>365</v>
      </c>
      <c r="F122" s="56">
        <f t="shared" si="14"/>
        <v>253212.6416539434</v>
      </c>
      <c r="G122" s="56">
        <f t="shared" si="8"/>
        <v>748.11380569284802</v>
      </c>
      <c r="H122" s="67">
        <f t="shared" si="11"/>
        <v>253212.6416539434</v>
      </c>
      <c r="I122" s="56">
        <f t="shared" si="12"/>
        <v>0</v>
      </c>
      <c r="S122" s="116"/>
      <c r="T122" s="116"/>
      <c r="U122" s="116"/>
      <c r="V122" s="116"/>
      <c r="W122" s="116"/>
      <c r="X122" s="116"/>
      <c r="Y122" s="116"/>
      <c r="Z122" s="116"/>
      <c r="AA122" s="116"/>
      <c r="AB122" s="116"/>
      <c r="AC122" s="116"/>
      <c r="AD122" s="116"/>
      <c r="AE122" s="116"/>
      <c r="AF122" s="116"/>
      <c r="AG122" s="116"/>
      <c r="AH122" s="116"/>
      <c r="AI122" s="116"/>
    </row>
    <row r="123" spans="3:35" outlineLevel="1" x14ac:dyDescent="0.45">
      <c r="C123" s="59">
        <f t="shared" si="13"/>
        <v>26</v>
      </c>
      <c r="D123" s="74">
        <f t="shared" si="9"/>
        <v>55153</v>
      </c>
      <c r="E123" s="51">
        <f t="shared" si="10"/>
        <v>365</v>
      </c>
      <c r="F123" s="56">
        <f t="shared" si="14"/>
        <v>0</v>
      </c>
      <c r="G123" s="56">
        <f t="shared" si="8"/>
        <v>716.84288280077988</v>
      </c>
      <c r="H123" s="67">
        <f t="shared" si="11"/>
        <v>0</v>
      </c>
      <c r="I123" s="56">
        <f t="shared" si="12"/>
        <v>0</v>
      </c>
      <c r="S123" s="116"/>
      <c r="T123" s="116"/>
      <c r="U123" s="116"/>
      <c r="V123" s="116"/>
      <c r="W123" s="116"/>
      <c r="X123" s="116"/>
      <c r="Y123" s="116"/>
      <c r="Z123" s="116"/>
      <c r="AA123" s="116"/>
      <c r="AB123" s="116"/>
      <c r="AC123" s="116"/>
      <c r="AD123" s="116"/>
      <c r="AE123" s="116"/>
      <c r="AF123" s="116"/>
      <c r="AG123" s="116"/>
      <c r="AH123" s="116"/>
      <c r="AI123" s="116"/>
    </row>
    <row r="124" spans="3:35" outlineLevel="1" x14ac:dyDescent="0.45">
      <c r="C124" s="59">
        <f t="shared" si="13"/>
        <v>27</v>
      </c>
      <c r="D124" s="74">
        <f t="shared" si="9"/>
        <v>55518</v>
      </c>
      <c r="E124" s="51">
        <f t="shared" si="10"/>
        <v>365</v>
      </c>
      <c r="F124" s="56">
        <f t="shared" si="14"/>
        <v>0</v>
      </c>
      <c r="G124" s="56">
        <f t="shared" si="8"/>
        <v>686.87907469670324</v>
      </c>
      <c r="H124" s="67">
        <f t="shared" si="11"/>
        <v>0</v>
      </c>
      <c r="I124" s="56">
        <f t="shared" si="12"/>
        <v>0</v>
      </c>
      <c r="S124" s="116"/>
      <c r="T124" s="116"/>
      <c r="U124" s="116"/>
      <c r="V124" s="116"/>
      <c r="W124" s="116"/>
      <c r="X124" s="116"/>
      <c r="Y124" s="116"/>
      <c r="Z124" s="116"/>
      <c r="AA124" s="116"/>
      <c r="AB124" s="116"/>
      <c r="AC124" s="116"/>
      <c r="AD124" s="116"/>
      <c r="AE124" s="116"/>
      <c r="AF124" s="116"/>
      <c r="AG124" s="116"/>
      <c r="AH124" s="116"/>
      <c r="AI124" s="116"/>
    </row>
    <row r="125" spans="3:35" outlineLevel="1" x14ac:dyDescent="0.45">
      <c r="C125" s="59">
        <f t="shared" si="13"/>
        <v>28</v>
      </c>
      <c r="D125" s="74">
        <f t="shared" si="9"/>
        <v>55884</v>
      </c>
      <c r="E125" s="51">
        <f t="shared" si="10"/>
        <v>366</v>
      </c>
      <c r="F125" s="56">
        <f t="shared" si="14"/>
        <v>0</v>
      </c>
      <c r="G125" s="56">
        <f t="shared" si="8"/>
        <v>658.16774439165283</v>
      </c>
      <c r="H125" s="67">
        <f t="shared" si="11"/>
        <v>0</v>
      </c>
      <c r="I125" s="56">
        <f t="shared" si="12"/>
        <v>0</v>
      </c>
      <c r="S125" s="196"/>
      <c r="T125" s="116"/>
      <c r="U125" s="116"/>
      <c r="V125" s="116"/>
      <c r="W125" s="116"/>
      <c r="X125" s="116"/>
      <c r="Y125" s="116"/>
      <c r="Z125" s="116"/>
      <c r="AA125" s="116"/>
      <c r="AB125" s="116"/>
      <c r="AC125" s="116"/>
      <c r="AD125" s="116"/>
      <c r="AE125" s="116"/>
      <c r="AF125" s="116"/>
      <c r="AG125" s="116"/>
      <c r="AH125" s="116"/>
      <c r="AI125" s="116"/>
    </row>
    <row r="126" spans="3:35" outlineLevel="1" x14ac:dyDescent="0.45">
      <c r="C126" s="59">
        <f t="shared" si="13"/>
        <v>29</v>
      </c>
      <c r="D126" s="74">
        <f t="shared" si="9"/>
        <v>56249</v>
      </c>
      <c r="E126" s="51">
        <f t="shared" si="10"/>
        <v>365</v>
      </c>
      <c r="F126" s="56">
        <f t="shared" si="14"/>
        <v>0</v>
      </c>
      <c r="G126" s="56">
        <f t="shared" si="8"/>
        <v>630.65653870569884</v>
      </c>
      <c r="H126" s="67">
        <f t="shared" si="11"/>
        <v>0</v>
      </c>
      <c r="I126" s="56">
        <f t="shared" si="12"/>
        <v>0</v>
      </c>
      <c r="S126" s="116"/>
      <c r="T126" s="116"/>
      <c r="U126" s="116"/>
      <c r="V126" s="116"/>
      <c r="W126" s="116"/>
      <c r="X126" s="116"/>
      <c r="Y126" s="116"/>
      <c r="Z126" s="116"/>
      <c r="AA126" s="116"/>
      <c r="AB126" s="116"/>
      <c r="AC126" s="116"/>
      <c r="AD126" s="116"/>
      <c r="AE126" s="116"/>
      <c r="AF126" s="116"/>
      <c r="AG126" s="116"/>
      <c r="AH126" s="116"/>
      <c r="AI126" s="116"/>
    </row>
    <row r="127" spans="3:35" outlineLevel="1" x14ac:dyDescent="0.45">
      <c r="C127" s="59">
        <f t="shared" si="13"/>
        <v>30</v>
      </c>
      <c r="D127" s="74">
        <f t="shared" si="9"/>
        <v>56614</v>
      </c>
      <c r="E127" s="51">
        <f t="shared" si="10"/>
        <v>365</v>
      </c>
      <c r="F127" s="56">
        <f t="shared" si="14"/>
        <v>0</v>
      </c>
      <c r="G127" s="56">
        <f t="shared" si="8"/>
        <v>604.29529280544421</v>
      </c>
      <c r="H127" s="67">
        <f t="shared" si="11"/>
        <v>0</v>
      </c>
      <c r="I127" s="56">
        <f t="shared" si="12"/>
        <v>0</v>
      </c>
      <c r="S127" s="116"/>
      <c r="T127" s="116"/>
      <c r="U127" s="116"/>
      <c r="V127" s="116"/>
      <c r="W127" s="116"/>
      <c r="X127" s="116"/>
      <c r="Y127" s="116"/>
      <c r="Z127" s="116"/>
      <c r="AA127" s="116"/>
      <c r="AB127" s="116"/>
      <c r="AC127" s="116"/>
      <c r="AD127" s="116"/>
      <c r="AE127" s="116"/>
      <c r="AF127" s="116"/>
      <c r="AG127" s="116"/>
      <c r="AH127" s="116"/>
      <c r="AI127" s="116"/>
    </row>
    <row r="128" spans="3:35" outlineLevel="1" x14ac:dyDescent="0.45">
      <c r="C128" s="59">
        <f t="shared" si="13"/>
        <v>31</v>
      </c>
      <c r="D128" s="74">
        <f t="shared" si="9"/>
        <v>56979</v>
      </c>
      <c r="E128" s="51">
        <f t="shared" si="10"/>
        <v>365</v>
      </c>
      <c r="F128" s="56">
        <f t="shared" si="14"/>
        <v>0</v>
      </c>
      <c r="G128" s="56">
        <f t="shared" si="8"/>
        <v>579.03593873182456</v>
      </c>
      <c r="H128" s="67">
        <f t="shared" si="11"/>
        <v>0</v>
      </c>
      <c r="I128" s="56">
        <f t="shared" si="12"/>
        <v>0</v>
      </c>
      <c r="S128" s="196"/>
      <c r="T128" s="116"/>
      <c r="U128" s="116"/>
      <c r="V128" s="116"/>
      <c r="W128" s="116"/>
      <c r="X128" s="116"/>
      <c r="Y128" s="116"/>
      <c r="Z128" s="116"/>
      <c r="AA128" s="116"/>
      <c r="AB128" s="116"/>
      <c r="AC128" s="116"/>
      <c r="AD128" s="116"/>
      <c r="AE128" s="116"/>
      <c r="AF128" s="116"/>
      <c r="AG128" s="116"/>
      <c r="AH128" s="116"/>
      <c r="AI128" s="116"/>
    </row>
    <row r="129" spans="2:37" outlineLevel="1" x14ac:dyDescent="0.45">
      <c r="C129" s="59">
        <f t="shared" si="13"/>
        <v>32</v>
      </c>
      <c r="D129" s="74">
        <f t="shared" si="9"/>
        <v>57345</v>
      </c>
      <c r="E129" s="51">
        <f t="shared" si="10"/>
        <v>366</v>
      </c>
      <c r="F129" s="56">
        <f t="shared" si="14"/>
        <v>0</v>
      </c>
      <c r="G129" s="56">
        <f t="shared" si="8"/>
        <v>554.83241775141732</v>
      </c>
      <c r="H129" s="67">
        <f t="shared" si="11"/>
        <v>0</v>
      </c>
      <c r="I129" s="56">
        <f t="shared" si="12"/>
        <v>0</v>
      </c>
      <c r="S129" s="116"/>
      <c r="T129" s="116"/>
      <c r="U129" s="116"/>
      <c r="V129" s="116"/>
      <c r="W129" s="116"/>
      <c r="X129" s="116"/>
      <c r="Y129" s="116"/>
      <c r="Z129" s="116"/>
      <c r="AA129" s="116"/>
      <c r="AB129" s="116"/>
      <c r="AC129" s="116"/>
      <c r="AD129" s="116"/>
      <c r="AE129" s="116"/>
      <c r="AF129" s="116"/>
      <c r="AG129" s="116"/>
      <c r="AH129" s="116"/>
      <c r="AI129" s="116"/>
    </row>
    <row r="130" spans="2:37" outlineLevel="1" x14ac:dyDescent="0.45">
      <c r="C130" s="59">
        <f t="shared" si="13"/>
        <v>33</v>
      </c>
      <c r="D130" s="74">
        <f t="shared" si="9"/>
        <v>57710</v>
      </c>
      <c r="E130" s="51">
        <f t="shared" si="10"/>
        <v>365</v>
      </c>
      <c r="F130" s="56">
        <f t="shared" si="14"/>
        <v>0</v>
      </c>
      <c r="G130" s="56">
        <f t="shared" si="8"/>
        <v>531.64059637143907</v>
      </c>
      <c r="H130" s="67">
        <f t="shared" si="11"/>
        <v>0</v>
      </c>
      <c r="I130" s="56">
        <f t="shared" si="12"/>
        <v>0</v>
      </c>
      <c r="S130" s="116"/>
      <c r="T130" s="116"/>
      <c r="U130" s="116"/>
      <c r="V130" s="116"/>
      <c r="W130" s="116"/>
      <c r="X130" s="116"/>
      <c r="Y130" s="116"/>
      <c r="Z130" s="116"/>
      <c r="AA130" s="116"/>
      <c r="AB130" s="116"/>
      <c r="AC130" s="116"/>
      <c r="AD130" s="116"/>
      <c r="AE130" s="116"/>
      <c r="AF130" s="116"/>
      <c r="AG130" s="116"/>
      <c r="AH130" s="116"/>
      <c r="AI130" s="116"/>
    </row>
    <row r="131" spans="2:37" outlineLevel="1" x14ac:dyDescent="0.45">
      <c r="C131" s="59">
        <f t="shared" si="13"/>
        <v>34</v>
      </c>
      <c r="D131" s="74">
        <f t="shared" si="9"/>
        <v>58075</v>
      </c>
      <c r="E131" s="51">
        <f t="shared" si="10"/>
        <v>365</v>
      </c>
      <c r="F131" s="56">
        <f t="shared" si="14"/>
        <v>0</v>
      </c>
      <c r="G131" s="56">
        <f t="shared" si="8"/>
        <v>509.41818586528939</v>
      </c>
      <c r="H131" s="67">
        <f t="shared" si="11"/>
        <v>0</v>
      </c>
      <c r="I131" s="56">
        <f t="shared" si="12"/>
        <v>0</v>
      </c>
      <c r="S131" s="116"/>
      <c r="T131" s="116"/>
      <c r="U131" s="116"/>
      <c r="V131" s="116"/>
      <c r="W131" s="116"/>
      <c r="X131" s="116"/>
      <c r="Y131" s="116"/>
      <c r="Z131" s="116"/>
      <c r="AA131" s="116"/>
      <c r="AB131" s="116"/>
      <c r="AC131" s="116"/>
      <c r="AD131" s="116"/>
      <c r="AE131" s="116"/>
      <c r="AF131" s="116"/>
      <c r="AG131" s="116"/>
      <c r="AH131" s="116"/>
      <c r="AI131" s="116"/>
    </row>
    <row r="132" spans="2:37" outlineLevel="1" x14ac:dyDescent="0.45">
      <c r="C132" s="59">
        <f t="shared" si="13"/>
        <v>35</v>
      </c>
      <c r="D132" s="74">
        <f t="shared" si="9"/>
        <v>58440</v>
      </c>
      <c r="E132" s="51">
        <f t="shared" si="10"/>
        <v>365</v>
      </c>
      <c r="F132" s="56">
        <f t="shared" si="14"/>
        <v>0</v>
      </c>
      <c r="G132" s="56">
        <f t="shared" si="8"/>
        <v>488.12466516190187</v>
      </c>
      <c r="H132" s="67">
        <f t="shared" si="11"/>
        <v>0</v>
      </c>
      <c r="I132" s="56">
        <f t="shared" si="12"/>
        <v>0</v>
      </c>
      <c r="S132" s="196"/>
      <c r="T132" s="116"/>
      <c r="U132" s="116"/>
      <c r="V132" s="116"/>
      <c r="W132" s="116"/>
      <c r="X132" s="116"/>
      <c r="Y132" s="116"/>
      <c r="Z132" s="116"/>
      <c r="AA132" s="116"/>
      <c r="AB132" s="116"/>
      <c r="AC132" s="116"/>
      <c r="AD132" s="116"/>
      <c r="AE132" s="116"/>
      <c r="AF132" s="116"/>
      <c r="AG132" s="116"/>
      <c r="AH132" s="116"/>
      <c r="AI132" s="116"/>
    </row>
    <row r="133" spans="2:37" outlineLevel="1" x14ac:dyDescent="0.45">
      <c r="C133" s="59">
        <f t="shared" si="13"/>
        <v>36</v>
      </c>
      <c r="D133" s="74">
        <f t="shared" si="9"/>
        <v>58806</v>
      </c>
      <c r="E133" s="51">
        <f t="shared" si="10"/>
        <v>366</v>
      </c>
      <c r="F133" s="56">
        <f t="shared" si="14"/>
        <v>0</v>
      </c>
      <c r="G133" s="56">
        <f t="shared" si="8"/>
        <v>467.72120695829619</v>
      </c>
      <c r="H133" s="67">
        <f t="shared" si="11"/>
        <v>0</v>
      </c>
      <c r="I133" s="56">
        <f t="shared" si="12"/>
        <v>0</v>
      </c>
      <c r="S133" s="196"/>
      <c r="T133" s="116"/>
      <c r="U133" s="116"/>
      <c r="V133" s="116"/>
      <c r="W133" s="116"/>
      <c r="X133" s="116"/>
      <c r="Y133" s="116"/>
      <c r="Z133" s="116"/>
      <c r="AA133" s="116"/>
      <c r="AB133" s="116"/>
      <c r="AC133" s="116"/>
      <c r="AD133" s="116"/>
      <c r="AE133" s="116"/>
      <c r="AF133" s="116"/>
      <c r="AG133" s="116"/>
      <c r="AH133" s="116"/>
      <c r="AI133" s="116"/>
    </row>
    <row r="134" spans="2:37" outlineLevel="1" x14ac:dyDescent="0.45">
      <c r="C134" s="59">
        <f t="shared" si="13"/>
        <v>37</v>
      </c>
      <c r="D134" s="74">
        <f t="shared" si="9"/>
        <v>59171</v>
      </c>
      <c r="E134" s="51">
        <f t="shared" si="10"/>
        <v>365</v>
      </c>
      <c r="F134" s="56">
        <f t="shared" si="14"/>
        <v>0</v>
      </c>
      <c r="G134" s="56">
        <f t="shared" si="8"/>
        <v>448.17060692060232</v>
      </c>
      <c r="H134" s="67">
        <f t="shared" si="11"/>
        <v>0</v>
      </c>
      <c r="I134" s="56">
        <f t="shared" si="12"/>
        <v>0</v>
      </c>
      <c r="S134" s="196"/>
      <c r="T134" s="116"/>
      <c r="U134" s="116"/>
      <c r="V134" s="116"/>
      <c r="W134" s="116"/>
      <c r="X134" s="116"/>
      <c r="Y134" s="116"/>
      <c r="Z134" s="116"/>
      <c r="AA134" s="116"/>
      <c r="AB134" s="116"/>
      <c r="AC134" s="116"/>
      <c r="AD134" s="116"/>
      <c r="AE134" s="116"/>
      <c r="AF134" s="116"/>
      <c r="AG134" s="116"/>
      <c r="AH134" s="116"/>
      <c r="AI134" s="116"/>
    </row>
    <row r="135" spans="2:37" outlineLevel="1" x14ac:dyDescent="0.45">
      <c r="C135" s="59">
        <f t="shared" si="13"/>
        <v>38</v>
      </c>
      <c r="D135" s="74">
        <f t="shared" si="9"/>
        <v>59536</v>
      </c>
      <c r="E135" s="51">
        <f t="shared" si="10"/>
        <v>365</v>
      </c>
      <c r="F135" s="56">
        <f t="shared" si="14"/>
        <v>0</v>
      </c>
      <c r="G135" s="56">
        <f t="shared" si="8"/>
        <v>429.43721584445967</v>
      </c>
      <c r="H135" s="67">
        <f t="shared" si="11"/>
        <v>0</v>
      </c>
      <c r="I135" s="56">
        <f t="shared" si="12"/>
        <v>0</v>
      </c>
      <c r="S135" s="116"/>
      <c r="T135" s="116"/>
      <c r="U135" s="116"/>
      <c r="V135" s="116"/>
      <c r="W135" s="116"/>
      <c r="X135" s="116"/>
      <c r="Y135" s="116"/>
      <c r="Z135" s="116"/>
      <c r="AA135" s="116"/>
      <c r="AB135" s="116"/>
      <c r="AC135" s="116"/>
      <c r="AD135" s="116"/>
      <c r="AE135" s="116"/>
      <c r="AF135" s="116"/>
      <c r="AG135" s="116"/>
      <c r="AH135" s="116"/>
      <c r="AI135" s="116"/>
    </row>
    <row r="136" spans="2:37" outlineLevel="1" x14ac:dyDescent="0.45">
      <c r="C136" s="59">
        <f t="shared" si="13"/>
        <v>39</v>
      </c>
      <c r="D136" s="74">
        <f t="shared" si="9"/>
        <v>59901</v>
      </c>
      <c r="E136" s="51">
        <f t="shared" si="10"/>
        <v>365</v>
      </c>
      <c r="F136" s="56">
        <f t="shared" si="14"/>
        <v>0</v>
      </c>
      <c r="G136" s="56">
        <f t="shared" si="8"/>
        <v>411.48687465109049</v>
      </c>
      <c r="H136" s="67">
        <f t="shared" si="11"/>
        <v>0</v>
      </c>
      <c r="I136" s="56">
        <f t="shared" si="12"/>
        <v>0</v>
      </c>
      <c r="S136" s="116"/>
      <c r="T136" s="116"/>
      <c r="U136" s="116"/>
      <c r="V136" s="116"/>
      <c r="W136" s="116"/>
      <c r="X136" s="116"/>
      <c r="Y136" s="116"/>
      <c r="Z136" s="116"/>
      <c r="AA136" s="116"/>
      <c r="AB136" s="116"/>
      <c r="AC136" s="116"/>
      <c r="AD136" s="116"/>
      <c r="AE136" s="116"/>
      <c r="AF136" s="116"/>
      <c r="AG136" s="116"/>
      <c r="AH136" s="116"/>
      <c r="AI136" s="116"/>
    </row>
    <row r="137" spans="2:37" outlineLevel="1" x14ac:dyDescent="0.45">
      <c r="C137" s="59">
        <f t="shared" si="13"/>
        <v>40</v>
      </c>
      <c r="D137" s="74">
        <f t="shared" si="9"/>
        <v>60267</v>
      </c>
      <c r="E137" s="51">
        <f t="shared" si="10"/>
        <v>366</v>
      </c>
      <c r="F137" s="56">
        <f t="shared" si="14"/>
        <v>0</v>
      </c>
      <c r="G137" s="56">
        <f t="shared" si="8"/>
        <v>394.28685210051697</v>
      </c>
      <c r="H137" s="67">
        <f t="shared" si="11"/>
        <v>0</v>
      </c>
      <c r="I137" s="56">
        <f t="shared" si="12"/>
        <v>0</v>
      </c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</row>
    <row r="138" spans="2:37" outlineLevel="1" x14ac:dyDescent="0.45">
      <c r="C138" s="21" t="s">
        <v>54</v>
      </c>
      <c r="D138" s="50"/>
      <c r="E138" s="50"/>
      <c r="F138" s="50"/>
      <c r="G138" s="50"/>
      <c r="H138" s="54">
        <f>SUM(H98:H137)</f>
        <v>11930791.999999996</v>
      </c>
      <c r="I138" s="73"/>
    </row>
    <row r="139" spans="2:37" outlineLevel="1" x14ac:dyDescent="0.45">
      <c r="C139" s="1" t="s">
        <v>55</v>
      </c>
      <c r="H139" s="67">
        <f>H140-H138</f>
        <v>0</v>
      </c>
    </row>
    <row r="140" spans="2:37" outlineLevel="1" x14ac:dyDescent="0.45">
      <c r="C140" s="28" t="s">
        <v>6</v>
      </c>
      <c r="D140" s="50"/>
      <c r="E140" s="50"/>
      <c r="F140" s="50"/>
      <c r="G140" s="50"/>
      <c r="H140" s="54">
        <f>$H$79</f>
        <v>11930792</v>
      </c>
      <c r="I140" s="50"/>
    </row>
    <row r="142" spans="2:37" x14ac:dyDescent="0.45">
      <c r="B142" s="2" t="s">
        <v>105</v>
      </c>
      <c r="C142" s="3"/>
      <c r="D142" s="25"/>
      <c r="E142" s="4"/>
      <c r="F142" s="3"/>
      <c r="G142" s="72"/>
      <c r="H142" s="3"/>
      <c r="I142" s="3"/>
      <c r="J142" s="4"/>
      <c r="K142" s="3"/>
      <c r="L142" s="25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27"/>
      <c r="AH142" s="27"/>
      <c r="AI142" s="27"/>
      <c r="AJ142" s="27"/>
      <c r="AK142" s="70"/>
    </row>
    <row r="143" spans="2:37" outlineLevel="1" x14ac:dyDescent="0.45"/>
    <row r="144" spans="2:37" outlineLevel="1" x14ac:dyDescent="0.45">
      <c r="C144" s="75" t="s">
        <v>37</v>
      </c>
      <c r="D144" s="80"/>
      <c r="E144" s="80"/>
      <c r="F144" s="80"/>
      <c r="G144" s="80"/>
      <c r="H144" s="49"/>
      <c r="I144" s="81" t="s">
        <v>38</v>
      </c>
      <c r="J144" s="80"/>
      <c r="K144" s="80"/>
      <c r="L144" s="49"/>
      <c r="M144" s="81" t="s">
        <v>39</v>
      </c>
      <c r="N144" s="80"/>
      <c r="O144" s="80"/>
      <c r="P144" s="80"/>
      <c r="Q144" s="49"/>
      <c r="R144" s="81" t="s">
        <v>69</v>
      </c>
      <c r="S144" s="80"/>
      <c r="T144" s="80"/>
      <c r="U144" s="80"/>
      <c r="V144" s="80"/>
      <c r="W144" s="80"/>
      <c r="X144" s="76"/>
      <c r="Y144" s="49"/>
      <c r="Z144" s="81" t="s">
        <v>13</v>
      </c>
      <c r="AA144" s="80"/>
      <c r="AB144" s="80"/>
      <c r="AC144" s="49"/>
      <c r="AD144" s="81" t="s">
        <v>40</v>
      </c>
      <c r="AE144" s="80"/>
      <c r="AF144" s="80"/>
    </row>
    <row r="145" spans="3:32" outlineLevel="1" x14ac:dyDescent="0.45">
      <c r="C145" s="19"/>
      <c r="D145" s="19" t="s">
        <v>33</v>
      </c>
      <c r="E145" s="19" t="s">
        <v>35</v>
      </c>
      <c r="F145" s="19" t="s">
        <v>34</v>
      </c>
      <c r="G145" s="19" t="s">
        <v>36</v>
      </c>
      <c r="H145" s="49"/>
      <c r="I145" s="19" t="s">
        <v>33</v>
      </c>
      <c r="J145" s="19" t="s">
        <v>35</v>
      </c>
      <c r="K145" s="19" t="s">
        <v>34</v>
      </c>
      <c r="L145" s="49"/>
      <c r="M145" s="19" t="s">
        <v>33</v>
      </c>
      <c r="N145" s="19" t="s">
        <v>35</v>
      </c>
      <c r="O145" s="19" t="s">
        <v>34</v>
      </c>
      <c r="P145" s="19" t="s">
        <v>36</v>
      </c>
      <c r="Q145" s="8"/>
      <c r="R145" s="19" t="s">
        <v>41</v>
      </c>
      <c r="S145" s="19" t="s">
        <v>41</v>
      </c>
      <c r="T145" s="19" t="s">
        <v>42</v>
      </c>
      <c r="U145" s="19" t="s">
        <v>42</v>
      </c>
      <c r="V145" s="19" t="s">
        <v>68</v>
      </c>
      <c r="W145" s="19" t="s">
        <v>68</v>
      </c>
      <c r="X145" s="19" t="s">
        <v>36</v>
      </c>
      <c r="Y145" s="8"/>
      <c r="Z145" s="19" t="s">
        <v>71</v>
      </c>
      <c r="AA145" s="19" t="s">
        <v>43</v>
      </c>
      <c r="AB145" s="19" t="s">
        <v>13</v>
      </c>
      <c r="AC145" s="8"/>
      <c r="AD145" s="19"/>
      <c r="AE145" s="19" t="s">
        <v>44</v>
      </c>
      <c r="AF145" s="19" t="s">
        <v>45</v>
      </c>
    </row>
    <row r="146" spans="3:32" outlineLevel="1" x14ac:dyDescent="0.45">
      <c r="C146" s="20" t="s">
        <v>48</v>
      </c>
      <c r="D146" s="20" t="s">
        <v>22</v>
      </c>
      <c r="E146" s="20" t="s">
        <v>23</v>
      </c>
      <c r="F146" s="20" t="s">
        <v>23</v>
      </c>
      <c r="G146" s="20" t="s">
        <v>24</v>
      </c>
      <c r="H146" s="76"/>
      <c r="I146" s="20" t="s">
        <v>30</v>
      </c>
      <c r="J146" s="20" t="s">
        <v>31</v>
      </c>
      <c r="K146" s="20" t="s">
        <v>31</v>
      </c>
      <c r="L146" s="76"/>
      <c r="M146" s="20" t="s">
        <v>66</v>
      </c>
      <c r="N146" s="20" t="s">
        <v>66</v>
      </c>
      <c r="O146" s="20" t="s">
        <v>66</v>
      </c>
      <c r="P146" s="20" t="s">
        <v>66</v>
      </c>
      <c r="Q146" s="6"/>
      <c r="R146" s="20" t="s">
        <v>32</v>
      </c>
      <c r="S146" s="20" t="s">
        <v>66</v>
      </c>
      <c r="T146" s="20" t="s">
        <v>32</v>
      </c>
      <c r="U146" s="20" t="s">
        <v>66</v>
      </c>
      <c r="V146" s="20" t="s">
        <v>32</v>
      </c>
      <c r="W146" s="20" t="s">
        <v>66</v>
      </c>
      <c r="X146" s="20" t="s">
        <v>66</v>
      </c>
      <c r="Y146" s="6"/>
      <c r="Z146" s="20" t="s">
        <v>66</v>
      </c>
      <c r="AA146" s="20" t="s">
        <v>66</v>
      </c>
      <c r="AB146" s="20" t="s">
        <v>66</v>
      </c>
      <c r="AC146" s="6"/>
      <c r="AD146" s="20" t="s">
        <v>72</v>
      </c>
      <c r="AE146" s="20" t="s">
        <v>50</v>
      </c>
      <c r="AF146" s="20" t="s">
        <v>66</v>
      </c>
    </row>
    <row r="147" spans="3:32" outlineLevel="1" x14ac:dyDescent="0.45">
      <c r="C147" s="74">
        <f>$D$98</f>
        <v>46022</v>
      </c>
      <c r="D147" s="67">
        <f t="shared" ref="D147:D186" si="15">$G147*Gas_Pct</f>
        <v>521189.83965224319</v>
      </c>
      <c r="E147" s="67">
        <f t="shared" ref="E147:E186" si="16">$G147*NGL_Pct/Bbl_to_Mcfe</f>
        <v>37862.631489500192</v>
      </c>
      <c r="F147" s="67">
        <f t="shared" ref="F147:F186" si="17">$G147*Oil_Pct/Bbl_to_Mcfe</f>
        <v>2083.6739165201388</v>
      </c>
      <c r="G147" s="67">
        <f>H98</f>
        <v>760867.67208836507</v>
      </c>
      <c r="I147" s="108">
        <f>$N$9</f>
        <v>2.5</v>
      </c>
      <c r="J147" s="108">
        <f>$N$16</f>
        <v>31</v>
      </c>
      <c r="K147" s="108">
        <f>$N$23</f>
        <v>75</v>
      </c>
      <c r="M147" s="126">
        <f t="shared" ref="M147:M186" si="18">D147*I147/Units</f>
        <v>1302.9745991306079</v>
      </c>
      <c r="N147" s="126">
        <f t="shared" ref="N147:N186" si="19">E147*J147/Units</f>
        <v>1173.741576174506</v>
      </c>
      <c r="O147" s="126">
        <f t="shared" ref="O147:O186" si="20">F147*K147/Units</f>
        <v>156.2755437390104</v>
      </c>
      <c r="P147" s="126">
        <f>SUM(M147:O147)</f>
        <v>2632.9917190441247</v>
      </c>
      <c r="R147" s="108">
        <f>$O$33</f>
        <v>3.5000000000000003E-2</v>
      </c>
      <c r="S147" s="126">
        <f t="shared" ref="S147:S186" si="21">R147*$G147/Units</f>
        <v>26.63036852309278</v>
      </c>
      <c r="T147" s="108">
        <f>$P$33</f>
        <v>0.13</v>
      </c>
      <c r="U147" s="126">
        <f t="shared" ref="U147:U186" si="22">T147*$G147/Units</f>
        <v>98.912797371487471</v>
      </c>
      <c r="V147" s="108">
        <f>$Q$33</f>
        <v>1.5249999999999999</v>
      </c>
      <c r="W147" s="126">
        <f t="shared" ref="W147:W186" si="23">V147*$G147/Units</f>
        <v>1160.3231999347565</v>
      </c>
      <c r="X147" s="126">
        <f>S147+U147+W147</f>
        <v>1285.8663658293367</v>
      </c>
      <c r="Z147" s="126">
        <f>P147-X147</f>
        <v>1347.125353214788</v>
      </c>
      <c r="AA147" s="126">
        <f t="shared" ref="AA147:AA186" si="24">(G147/$G$189)*$H$85</f>
        <v>54.050964767920419</v>
      </c>
      <c r="AB147" s="126">
        <f>Z147-AA147</f>
        <v>1293.0743884468675</v>
      </c>
      <c r="AD147" s="87">
        <f t="shared" ref="AD147:AD186" si="25">C98</f>
        <v>1</v>
      </c>
      <c r="AE147" s="69">
        <f t="shared" ref="AE147:AE186" si="26">1/((1+Discount_Rate)^AD147)</f>
        <v>0.90909090909090906</v>
      </c>
      <c r="AF147" s="126">
        <f>AB147*AE147</f>
        <v>1175.5221713153339</v>
      </c>
    </row>
    <row r="148" spans="3:32" outlineLevel="1" x14ac:dyDescent="0.45">
      <c r="C148" s="74">
        <f>$D$99</f>
        <v>46387</v>
      </c>
      <c r="D148" s="67">
        <f t="shared" si="15"/>
        <v>499404.26750550198</v>
      </c>
      <c r="E148" s="67">
        <f t="shared" si="16"/>
        <v>36279.985345572371</v>
      </c>
      <c r="F148" s="67">
        <f t="shared" si="17"/>
        <v>1996.5769990727058</v>
      </c>
      <c r="G148" s="67">
        <f t="shared" ref="G148:G186" si="27">H99</f>
        <v>729063.64157337241</v>
      </c>
      <c r="I148" s="83">
        <f>$N$10</f>
        <v>2.75</v>
      </c>
      <c r="J148" s="83">
        <f>$N$17</f>
        <v>33</v>
      </c>
      <c r="K148" s="83">
        <f>$N$24</f>
        <v>75</v>
      </c>
      <c r="M148" s="127">
        <f t="shared" si="18"/>
        <v>1373.3617356401305</v>
      </c>
      <c r="N148" s="127">
        <f t="shared" si="19"/>
        <v>1197.2395164038883</v>
      </c>
      <c r="O148" s="127">
        <f t="shared" si="20"/>
        <v>149.74327493045294</v>
      </c>
      <c r="P148" s="127">
        <f t="shared" ref="P148:P186" si="28">SUM(M148:O148)</f>
        <v>2720.344526974472</v>
      </c>
      <c r="R148" s="83">
        <f>$O$34</f>
        <v>3.5874999999999997E-2</v>
      </c>
      <c r="S148" s="127">
        <f t="shared" si="21"/>
        <v>26.155158141444733</v>
      </c>
      <c r="T148" s="83">
        <f>$P$34</f>
        <v>0.13324999999999998</v>
      </c>
      <c r="U148" s="127">
        <f t="shared" si="22"/>
        <v>97.147730239651864</v>
      </c>
      <c r="V148" s="83">
        <f>$Q$34</f>
        <v>1.5631249999999999</v>
      </c>
      <c r="W148" s="127">
        <f t="shared" si="23"/>
        <v>1139.6176047343777</v>
      </c>
      <c r="X148" s="127">
        <f t="shared" ref="X148:X186" si="29">S148+U148+W148</f>
        <v>1262.9204931154743</v>
      </c>
      <c r="Z148" s="127">
        <f t="shared" ref="Z148:Z186" si="30">P148-X148</f>
        <v>1457.4240338589977</v>
      </c>
      <c r="AA148" s="127">
        <f t="shared" si="24"/>
        <v>51.791651360471448</v>
      </c>
      <c r="AB148" s="127">
        <f t="shared" ref="AB148:AB187" si="31">Z148-AA148</f>
        <v>1405.6323824985263</v>
      </c>
      <c r="AD148" s="87">
        <f t="shared" si="25"/>
        <v>2</v>
      </c>
      <c r="AE148" s="69">
        <f t="shared" si="26"/>
        <v>0.82644628099173545</v>
      </c>
      <c r="AF148" s="127">
        <f t="shared" ref="AF148:AF186" si="32">AB148*AE148</f>
        <v>1161.6796549574597</v>
      </c>
    </row>
    <row r="149" spans="3:32" outlineLevel="1" x14ac:dyDescent="0.45">
      <c r="C149" s="74">
        <f>$D$100</f>
        <v>46752</v>
      </c>
      <c r="D149" s="67">
        <f t="shared" si="15"/>
        <v>478529.3254548455</v>
      </c>
      <c r="E149" s="67">
        <f t="shared" si="16"/>
        <v>34763.493315036918</v>
      </c>
      <c r="F149" s="67">
        <f t="shared" si="17"/>
        <v>1913.120705510182</v>
      </c>
      <c r="G149" s="67">
        <f t="shared" si="27"/>
        <v>698589.009578128</v>
      </c>
      <c r="I149" s="83">
        <f>$N$11</f>
        <v>3</v>
      </c>
      <c r="J149" s="83">
        <f>$N$18</f>
        <v>35</v>
      </c>
      <c r="K149" s="83">
        <f>$N$25</f>
        <v>75</v>
      </c>
      <c r="M149" s="127">
        <f t="shared" si="18"/>
        <v>1435.5879763645364</v>
      </c>
      <c r="N149" s="127">
        <f t="shared" si="19"/>
        <v>1216.7222660262921</v>
      </c>
      <c r="O149" s="127">
        <f t="shared" si="20"/>
        <v>143.48405291326364</v>
      </c>
      <c r="P149" s="127">
        <f t="shared" si="28"/>
        <v>2795.794295304092</v>
      </c>
      <c r="R149" s="83">
        <f>$O$35</f>
        <v>3.6771874999999996E-2</v>
      </c>
      <c r="S149" s="127">
        <f t="shared" si="21"/>
        <v>25.688427736580721</v>
      </c>
      <c r="T149" s="83">
        <f>$P$35</f>
        <v>0.13658124999999996</v>
      </c>
      <c r="U149" s="127">
        <f t="shared" si="22"/>
        <v>95.414160164442677</v>
      </c>
      <c r="V149" s="83">
        <f>$Q$35</f>
        <v>1.6022031249999997</v>
      </c>
      <c r="W149" s="127">
        <f t="shared" si="23"/>
        <v>1119.2814942367315</v>
      </c>
      <c r="X149" s="127">
        <f t="shared" si="29"/>
        <v>1240.3840821377548</v>
      </c>
      <c r="Z149" s="127">
        <f t="shared" si="30"/>
        <v>1555.4102131663371</v>
      </c>
      <c r="AA149" s="127">
        <f t="shared" si="24"/>
        <v>49.626776546209399</v>
      </c>
      <c r="AB149" s="127">
        <f t="shared" si="31"/>
        <v>1505.7834366201278</v>
      </c>
      <c r="AD149" s="87">
        <f t="shared" si="25"/>
        <v>3</v>
      </c>
      <c r="AE149" s="69">
        <f t="shared" si="26"/>
        <v>0.75131480090157754</v>
      </c>
      <c r="AF149" s="127">
        <f t="shared" si="32"/>
        <v>1131.3173828851445</v>
      </c>
    </row>
    <row r="150" spans="3:32" outlineLevel="1" x14ac:dyDescent="0.45">
      <c r="C150" s="74">
        <f>$D$101</f>
        <v>47118</v>
      </c>
      <c r="D150" s="67">
        <f t="shared" si="15"/>
        <v>459783.18766498036</v>
      </c>
      <c r="E150" s="67">
        <f t="shared" si="16"/>
        <v>33401.651519612344</v>
      </c>
      <c r="F150" s="67">
        <f t="shared" si="17"/>
        <v>1838.1751954935298</v>
      </c>
      <c r="G150" s="67">
        <f t="shared" si="27"/>
        <v>671222.14795561554</v>
      </c>
      <c r="I150" s="83">
        <f>$N$12</f>
        <v>3.25</v>
      </c>
      <c r="J150" s="83">
        <f>$N$19</f>
        <v>37</v>
      </c>
      <c r="K150" s="83">
        <f>$N$26</f>
        <v>75</v>
      </c>
      <c r="M150" s="127">
        <f t="shared" si="18"/>
        <v>1494.2953599111861</v>
      </c>
      <c r="N150" s="127">
        <f t="shared" si="19"/>
        <v>1235.8611062256568</v>
      </c>
      <c r="O150" s="127">
        <f t="shared" si="20"/>
        <v>137.86313966201473</v>
      </c>
      <c r="P150" s="127">
        <f t="shared" si="28"/>
        <v>2868.0196057988578</v>
      </c>
      <c r="R150" s="83">
        <f>$O$36</f>
        <v>3.7691171874999992E-2</v>
      </c>
      <c r="S150" s="127">
        <f t="shared" si="21"/>
        <v>25.299149344901778</v>
      </c>
      <c r="T150" s="83">
        <f>$P$36</f>
        <v>0.13999578124999995</v>
      </c>
      <c r="U150" s="127">
        <f t="shared" si="22"/>
        <v>93.968268995349462</v>
      </c>
      <c r="V150" s="83">
        <f>$Q$36</f>
        <v>1.6422582031249995</v>
      </c>
      <c r="W150" s="127">
        <f t="shared" si="23"/>
        <v>1102.3200785992917</v>
      </c>
      <c r="X150" s="127">
        <f t="shared" si="29"/>
        <v>1221.5874969395429</v>
      </c>
      <c r="Z150" s="127">
        <f t="shared" si="30"/>
        <v>1646.4321088593149</v>
      </c>
      <c r="AA150" s="127">
        <f t="shared" si="24"/>
        <v>47.682673349779755</v>
      </c>
      <c r="AB150" s="127">
        <f t="shared" si="31"/>
        <v>1598.749435509535</v>
      </c>
      <c r="AD150" s="87">
        <f t="shared" si="25"/>
        <v>4</v>
      </c>
      <c r="AE150" s="69">
        <f t="shared" si="26"/>
        <v>0.68301345536507052</v>
      </c>
      <c r="AF150" s="127">
        <f t="shared" si="32"/>
        <v>1091.9673762103234</v>
      </c>
    </row>
    <row r="151" spans="3:32" outlineLevel="1" x14ac:dyDescent="0.45">
      <c r="C151" s="74">
        <f>$D$102</f>
        <v>47483</v>
      </c>
      <c r="D151" s="67">
        <f t="shared" si="15"/>
        <v>439360.66649545601</v>
      </c>
      <c r="E151" s="67">
        <f t="shared" si="16"/>
        <v>31918.026294599982</v>
      </c>
      <c r="F151" s="67">
        <f t="shared" si="17"/>
        <v>1756.5276432332792</v>
      </c>
      <c r="G151" s="67">
        <f t="shared" si="27"/>
        <v>641407.99012245552</v>
      </c>
      <c r="I151" s="83">
        <f>$N$13</f>
        <v>3.5</v>
      </c>
      <c r="J151" s="83">
        <f>$N$20</f>
        <v>37</v>
      </c>
      <c r="K151" s="83">
        <f>$N$27</f>
        <v>75</v>
      </c>
      <c r="M151" s="127">
        <f t="shared" si="18"/>
        <v>1537.7623327340962</v>
      </c>
      <c r="N151" s="127">
        <f t="shared" si="19"/>
        <v>1180.9669729001992</v>
      </c>
      <c r="O151" s="127">
        <f t="shared" si="20"/>
        <v>131.73957324249594</v>
      </c>
      <c r="P151" s="127">
        <f t="shared" si="28"/>
        <v>2850.4688788767912</v>
      </c>
      <c r="R151" s="83">
        <f>$O$37</f>
        <v>3.8633451171874986E-2</v>
      </c>
      <c r="S151" s="127">
        <f t="shared" si="21"/>
        <v>24.779804267646359</v>
      </c>
      <c r="T151" s="83">
        <f>$P$37</f>
        <v>0.14349567578124994</v>
      </c>
      <c r="U151" s="127">
        <f t="shared" si="22"/>
        <v>92.039272994115052</v>
      </c>
      <c r="V151" s="83">
        <f>$Q$37</f>
        <v>1.6833146582031244</v>
      </c>
      <c r="W151" s="127">
        <f t="shared" si="23"/>
        <v>1079.6914716617341</v>
      </c>
      <c r="X151" s="127">
        <f t="shared" si="29"/>
        <v>1196.5105489234954</v>
      </c>
      <c r="Z151" s="127">
        <f t="shared" si="30"/>
        <v>1653.9583299532958</v>
      </c>
      <c r="AA151" s="127">
        <f t="shared" si="24"/>
        <v>45.564717687131754</v>
      </c>
      <c r="AB151" s="127">
        <f t="shared" si="31"/>
        <v>1608.3936122661639</v>
      </c>
      <c r="AD151" s="87">
        <f t="shared" si="25"/>
        <v>5</v>
      </c>
      <c r="AE151" s="69">
        <f t="shared" si="26"/>
        <v>0.62092132305915493</v>
      </c>
      <c r="AF151" s="127">
        <f t="shared" si="32"/>
        <v>998.68588972819998</v>
      </c>
    </row>
    <row r="152" spans="3:32" outlineLevel="1" x14ac:dyDescent="0.45">
      <c r="C152" s="74">
        <f>$D$103</f>
        <v>47848</v>
      </c>
      <c r="D152" s="67">
        <f t="shared" si="15"/>
        <v>420995.52817126381</v>
      </c>
      <c r="E152" s="67">
        <f t="shared" si="16"/>
        <v>30583.862786948812</v>
      </c>
      <c r="F152" s="67">
        <f t="shared" si="17"/>
        <v>1683.1053376009652</v>
      </c>
      <c r="G152" s="67">
        <f t="shared" si="27"/>
        <v>614597.33691856242</v>
      </c>
      <c r="I152" s="83">
        <f>$N$14</f>
        <v>3.5</v>
      </c>
      <c r="J152" s="83">
        <f>$N$21</f>
        <v>37</v>
      </c>
      <c r="K152" s="83">
        <f>$N$28</f>
        <v>75</v>
      </c>
      <c r="M152" s="127">
        <f t="shared" si="18"/>
        <v>1473.4843485994234</v>
      </c>
      <c r="N152" s="127">
        <f t="shared" si="19"/>
        <v>1131.602923117106</v>
      </c>
      <c r="O152" s="127">
        <f t="shared" si="20"/>
        <v>126.23290032007239</v>
      </c>
      <c r="P152" s="127">
        <f t="shared" si="28"/>
        <v>2731.3201720366019</v>
      </c>
      <c r="R152" s="83">
        <f>$O$38</f>
        <v>3.8633451171874986E-2</v>
      </c>
      <c r="S152" s="127">
        <f t="shared" si="21"/>
        <v>23.744016206207682</v>
      </c>
      <c r="T152" s="83">
        <f>$P$38</f>
        <v>0.14349567578124994</v>
      </c>
      <c r="U152" s="127">
        <f t="shared" si="22"/>
        <v>88.192060194485677</v>
      </c>
      <c r="V152" s="83">
        <f>$Q$38</f>
        <v>1.6833146582031244</v>
      </c>
      <c r="W152" s="127">
        <f t="shared" si="23"/>
        <v>1034.5607061276205</v>
      </c>
      <c r="X152" s="127">
        <f t="shared" si="29"/>
        <v>1146.4967825283138</v>
      </c>
      <c r="Z152" s="127">
        <f t="shared" si="30"/>
        <v>1584.8233895082881</v>
      </c>
      <c r="AA152" s="127">
        <f t="shared" si="24"/>
        <v>43.660126751166409</v>
      </c>
      <c r="AB152" s="127">
        <f t="shared" si="31"/>
        <v>1541.1632627571216</v>
      </c>
      <c r="AD152" s="87">
        <f t="shared" si="25"/>
        <v>6</v>
      </c>
      <c r="AE152" s="69">
        <f t="shared" si="26"/>
        <v>0.56447393005377722</v>
      </c>
      <c r="AF152" s="127">
        <f t="shared" si="32"/>
        <v>869.94648378301451</v>
      </c>
    </row>
    <row r="153" spans="3:32" outlineLevel="1" x14ac:dyDescent="0.45">
      <c r="C153" s="74">
        <f>$D$104</f>
        <v>48213</v>
      </c>
      <c r="D153" s="67">
        <f t="shared" si="15"/>
        <v>403398.0468800895</v>
      </c>
      <c r="E153" s="67">
        <f t="shared" si="16"/>
        <v>29305.466896277427</v>
      </c>
      <c r="F153" s="67">
        <f t="shared" si="17"/>
        <v>1612.7520613603217</v>
      </c>
      <c r="G153" s="67">
        <f t="shared" si="27"/>
        <v>588907.36062591593</v>
      </c>
      <c r="I153" s="83">
        <f t="shared" ref="I153:I188" si="33">$N$14</f>
        <v>3.5</v>
      </c>
      <c r="J153" s="83">
        <f t="shared" ref="J153:J188" si="34">$N$21</f>
        <v>37</v>
      </c>
      <c r="K153" s="83">
        <f t="shared" ref="K153:K188" si="35">$N$28</f>
        <v>75</v>
      </c>
      <c r="M153" s="127">
        <f t="shared" si="18"/>
        <v>1411.8931640803132</v>
      </c>
      <c r="N153" s="127">
        <f t="shared" si="19"/>
        <v>1084.3022751622648</v>
      </c>
      <c r="O153" s="127">
        <f t="shared" si="20"/>
        <v>120.95640460202412</v>
      </c>
      <c r="P153" s="127">
        <f t="shared" si="28"/>
        <v>2617.1518438446019</v>
      </c>
      <c r="R153" s="83">
        <f t="shared" ref="R153:R186" si="36">$O$38</f>
        <v>3.8633451171874986E-2</v>
      </c>
      <c r="S153" s="127">
        <f t="shared" si="21"/>
        <v>22.751523761499094</v>
      </c>
      <c r="T153" s="83">
        <f t="shared" ref="T153:T186" si="37">$P$38</f>
        <v>0.14349567578124994</v>
      </c>
      <c r="U153" s="127">
        <f t="shared" si="22"/>
        <v>84.505659685568062</v>
      </c>
      <c r="V153" s="83">
        <f t="shared" ref="V153:V186" si="38">$Q$38</f>
        <v>1.6833146582031244</v>
      </c>
      <c r="W153" s="127">
        <f t="shared" si="23"/>
        <v>991.3163924653179</v>
      </c>
      <c r="X153" s="127">
        <f t="shared" si="29"/>
        <v>1098.573575912385</v>
      </c>
      <c r="Z153" s="127">
        <f t="shared" si="30"/>
        <v>1518.5782679322169</v>
      </c>
      <c r="AA153" s="127">
        <f t="shared" si="24"/>
        <v>41.835147120120546</v>
      </c>
      <c r="AB153" s="127">
        <f t="shared" si="31"/>
        <v>1476.7431208120963</v>
      </c>
      <c r="AD153" s="87">
        <f t="shared" si="25"/>
        <v>7</v>
      </c>
      <c r="AE153" s="69">
        <f t="shared" si="26"/>
        <v>0.51315811823070645</v>
      </c>
      <c r="AF153" s="127">
        <f t="shared" si="32"/>
        <v>757.80272098607611</v>
      </c>
    </row>
    <row r="154" spans="3:32" outlineLevel="1" x14ac:dyDescent="0.45">
      <c r="C154" s="74">
        <f>$D$105</f>
        <v>48579</v>
      </c>
      <c r="D154" s="67">
        <f t="shared" si="15"/>
        <v>387595.13790729304</v>
      </c>
      <c r="E154" s="67">
        <f t="shared" si="16"/>
        <v>28157.440451060571</v>
      </c>
      <c r="F154" s="67">
        <f t="shared" si="17"/>
        <v>1549.5733369751172</v>
      </c>
      <c r="G154" s="67">
        <f t="shared" si="27"/>
        <v>565837.22063550714</v>
      </c>
      <c r="I154" s="83">
        <f t="shared" si="33"/>
        <v>3.5</v>
      </c>
      <c r="J154" s="83">
        <f t="shared" si="34"/>
        <v>37</v>
      </c>
      <c r="K154" s="83">
        <f t="shared" si="35"/>
        <v>75</v>
      </c>
      <c r="M154" s="127">
        <f t="shared" si="18"/>
        <v>1356.5829826755255</v>
      </c>
      <c r="N154" s="127">
        <f t="shared" si="19"/>
        <v>1041.825296689241</v>
      </c>
      <c r="O154" s="127">
        <f t="shared" si="20"/>
        <v>116.21800027313378</v>
      </c>
      <c r="P154" s="127">
        <f t="shared" si="28"/>
        <v>2514.6262796379006</v>
      </c>
      <c r="R154" s="83">
        <f t="shared" si="36"/>
        <v>3.8633451171874986E-2</v>
      </c>
      <c r="S154" s="127">
        <f t="shared" si="21"/>
        <v>21.860244634651316</v>
      </c>
      <c r="T154" s="83">
        <f t="shared" si="37"/>
        <v>0.14349567578124994</v>
      </c>
      <c r="U154" s="127">
        <f t="shared" si="22"/>
        <v>81.195194357276321</v>
      </c>
      <c r="V154" s="83">
        <f t="shared" si="38"/>
        <v>1.6833146582031244</v>
      </c>
      <c r="W154" s="127">
        <f t="shared" si="23"/>
        <v>952.48208765266463</v>
      </c>
      <c r="X154" s="127">
        <f t="shared" si="29"/>
        <v>1055.5375266445922</v>
      </c>
      <c r="Z154" s="127">
        <f t="shared" si="30"/>
        <v>1459.0887529933084</v>
      </c>
      <c r="AA154" s="127">
        <f t="shared" si="24"/>
        <v>40.196276959702217</v>
      </c>
      <c r="AB154" s="127">
        <f t="shared" si="31"/>
        <v>1418.8924760336063</v>
      </c>
      <c r="AD154" s="87">
        <f t="shared" si="25"/>
        <v>8</v>
      </c>
      <c r="AE154" s="69">
        <f t="shared" si="26"/>
        <v>0.46650738020973315</v>
      </c>
      <c r="AF154" s="127">
        <f t="shared" si="32"/>
        <v>661.92381179373922</v>
      </c>
    </row>
    <row r="155" spans="3:32" outlineLevel="1" x14ac:dyDescent="0.45">
      <c r="C155" s="74">
        <f>$D$106</f>
        <v>48944</v>
      </c>
      <c r="D155" s="67">
        <f t="shared" si="15"/>
        <v>370379.04536307388</v>
      </c>
      <c r="E155" s="67">
        <f t="shared" si="16"/>
        <v>26906.751128095566</v>
      </c>
      <c r="F155" s="67">
        <f t="shared" si="17"/>
        <v>1480.7448214332142</v>
      </c>
      <c r="G155" s="67">
        <f t="shared" si="27"/>
        <v>540704.02106024651</v>
      </c>
      <c r="I155" s="83">
        <f t="shared" si="33"/>
        <v>3.5</v>
      </c>
      <c r="J155" s="83">
        <f t="shared" si="34"/>
        <v>37</v>
      </c>
      <c r="K155" s="83">
        <f t="shared" si="35"/>
        <v>75</v>
      </c>
      <c r="M155" s="127">
        <f t="shared" si="18"/>
        <v>1296.3266587707587</v>
      </c>
      <c r="N155" s="127">
        <f t="shared" si="19"/>
        <v>995.54979173953598</v>
      </c>
      <c r="O155" s="127">
        <f t="shared" si="20"/>
        <v>111.05586160749107</v>
      </c>
      <c r="P155" s="127">
        <f t="shared" si="28"/>
        <v>2402.9323121177854</v>
      </c>
      <c r="R155" s="83">
        <f t="shared" si="36"/>
        <v>3.8633451171874986E-2</v>
      </c>
      <c r="S155" s="127">
        <f t="shared" si="21"/>
        <v>20.889262396067497</v>
      </c>
      <c r="T155" s="83">
        <f t="shared" si="37"/>
        <v>0.14349567578124994</v>
      </c>
      <c r="U155" s="127">
        <f t="shared" si="22"/>
        <v>77.588688899679269</v>
      </c>
      <c r="V155" s="83">
        <f t="shared" si="38"/>
        <v>1.6833146582031244</v>
      </c>
      <c r="W155" s="127">
        <f t="shared" si="23"/>
        <v>910.17500440008382</v>
      </c>
      <c r="X155" s="127">
        <f t="shared" si="29"/>
        <v>1008.6529556958305</v>
      </c>
      <c r="Z155" s="127">
        <f t="shared" si="30"/>
        <v>1394.2793564219548</v>
      </c>
      <c r="AA155" s="127">
        <f t="shared" si="24"/>
        <v>38.410849960262354</v>
      </c>
      <c r="AB155" s="127">
        <f t="shared" si="31"/>
        <v>1355.8685064616925</v>
      </c>
      <c r="AD155" s="87">
        <f t="shared" si="25"/>
        <v>9</v>
      </c>
      <c r="AE155" s="69">
        <f t="shared" si="26"/>
        <v>0.42409761837248466</v>
      </c>
      <c r="AF155" s="127">
        <f t="shared" si="32"/>
        <v>575.02060441666163</v>
      </c>
    </row>
    <row r="156" spans="3:32" outlineLevel="1" x14ac:dyDescent="0.45">
      <c r="C156" s="74">
        <f>$D$107</f>
        <v>49309</v>
      </c>
      <c r="D156" s="67">
        <f t="shared" si="15"/>
        <v>354897.31720854534</v>
      </c>
      <c r="E156" s="67">
        <f t="shared" si="16"/>
        <v>25782.057353699172</v>
      </c>
      <c r="F156" s="67">
        <f t="shared" si="17"/>
        <v>1418.8501514224347</v>
      </c>
      <c r="G156" s="67">
        <f t="shared" si="27"/>
        <v>518102.76223927492</v>
      </c>
      <c r="I156" s="83">
        <f t="shared" si="33"/>
        <v>3.5</v>
      </c>
      <c r="J156" s="83">
        <f t="shared" si="34"/>
        <v>37</v>
      </c>
      <c r="K156" s="83">
        <f t="shared" si="35"/>
        <v>75</v>
      </c>
      <c r="M156" s="127">
        <f t="shared" si="18"/>
        <v>1242.1406102299088</v>
      </c>
      <c r="N156" s="127">
        <f t="shared" si="19"/>
        <v>953.93612208686932</v>
      </c>
      <c r="O156" s="127">
        <f t="shared" si="20"/>
        <v>106.4137613566826</v>
      </c>
      <c r="P156" s="127">
        <f t="shared" si="28"/>
        <v>2302.4904936734611</v>
      </c>
      <c r="R156" s="83">
        <f t="shared" si="36"/>
        <v>3.8633451171874986E-2</v>
      </c>
      <c r="S156" s="127">
        <f t="shared" si="21"/>
        <v>20.016097766984583</v>
      </c>
      <c r="T156" s="83">
        <f t="shared" si="37"/>
        <v>0.14349567578124994</v>
      </c>
      <c r="U156" s="127">
        <f t="shared" si="22"/>
        <v>74.345505991657021</v>
      </c>
      <c r="V156" s="83">
        <f t="shared" si="38"/>
        <v>1.6833146582031244</v>
      </c>
      <c r="W156" s="127">
        <f t="shared" si="23"/>
        <v>872.12997413289963</v>
      </c>
      <c r="X156" s="127">
        <f t="shared" si="29"/>
        <v>966.49157789154128</v>
      </c>
      <c r="Z156" s="127">
        <f t="shared" si="30"/>
        <v>1335.9989157819198</v>
      </c>
      <c r="AA156" s="127">
        <f t="shared" si="24"/>
        <v>36.805288455868315</v>
      </c>
      <c r="AB156" s="127">
        <f t="shared" si="31"/>
        <v>1299.1936273260515</v>
      </c>
      <c r="AD156" s="87">
        <f t="shared" si="25"/>
        <v>10</v>
      </c>
      <c r="AE156" s="69">
        <f t="shared" si="26"/>
        <v>0.38554328942953148</v>
      </c>
      <c r="AF156" s="127">
        <f t="shared" si="32"/>
        <v>500.89538468517071</v>
      </c>
    </row>
    <row r="157" spans="3:32" outlineLevel="1" x14ac:dyDescent="0.45">
      <c r="C157" s="74">
        <f>$D$108</f>
        <v>49674</v>
      </c>
      <c r="D157" s="67">
        <f t="shared" si="15"/>
        <v>340062.72044455149</v>
      </c>
      <c r="E157" s="67">
        <f t="shared" si="16"/>
        <v>24704.375427003892</v>
      </c>
      <c r="F157" s="67">
        <f t="shared" si="17"/>
        <v>1359.5426592429005</v>
      </c>
      <c r="G157" s="67">
        <f t="shared" si="27"/>
        <v>496446.22896203218</v>
      </c>
      <c r="I157" s="83">
        <f t="shared" si="33"/>
        <v>3.5</v>
      </c>
      <c r="J157" s="83">
        <f t="shared" si="34"/>
        <v>37</v>
      </c>
      <c r="K157" s="83">
        <f t="shared" si="35"/>
        <v>75</v>
      </c>
      <c r="M157" s="127">
        <f t="shared" si="18"/>
        <v>1190.2195215559302</v>
      </c>
      <c r="N157" s="127">
        <f t="shared" si="19"/>
        <v>914.06189079914407</v>
      </c>
      <c r="O157" s="127">
        <f t="shared" si="20"/>
        <v>101.96569944321755</v>
      </c>
      <c r="P157" s="127">
        <f t="shared" si="28"/>
        <v>2206.2471117982918</v>
      </c>
      <c r="R157" s="83">
        <f t="shared" si="36"/>
        <v>3.8633451171874986E-2</v>
      </c>
      <c r="S157" s="127">
        <f t="shared" si="21"/>
        <v>19.17943114606614</v>
      </c>
      <c r="T157" s="83">
        <f t="shared" si="37"/>
        <v>0.14349567578124994</v>
      </c>
      <c r="U157" s="127">
        <f t="shared" si="22"/>
        <v>71.237887113959957</v>
      </c>
      <c r="V157" s="83">
        <f t="shared" si="38"/>
        <v>1.6833146582031244</v>
      </c>
      <c r="W157" s="127">
        <f t="shared" si="23"/>
        <v>835.6752142214533</v>
      </c>
      <c r="X157" s="127">
        <f t="shared" si="29"/>
        <v>926.09253248147934</v>
      </c>
      <c r="Z157" s="127">
        <f t="shared" si="30"/>
        <v>1280.1545793168125</v>
      </c>
      <c r="AA157" s="127">
        <f t="shared" si="24"/>
        <v>35.266838919760808</v>
      </c>
      <c r="AB157" s="127">
        <f t="shared" si="31"/>
        <v>1244.8877403970516</v>
      </c>
      <c r="AD157" s="87">
        <f t="shared" si="25"/>
        <v>11</v>
      </c>
      <c r="AE157" s="69">
        <f t="shared" si="26"/>
        <v>0.3504938994813922</v>
      </c>
      <c r="AF157" s="127">
        <f t="shared" si="32"/>
        <v>436.32555854834169</v>
      </c>
    </row>
    <row r="158" spans="3:32" outlineLevel="1" x14ac:dyDescent="0.45">
      <c r="C158" s="74">
        <f>$D$109</f>
        <v>50040</v>
      </c>
      <c r="D158" s="67">
        <f t="shared" si="15"/>
        <v>326740.93999025936</v>
      </c>
      <c r="E158" s="67">
        <f t="shared" si="16"/>
        <v>23736.594350416824</v>
      </c>
      <c r="F158" s="67">
        <f t="shared" si="17"/>
        <v>1306.2832816757216</v>
      </c>
      <c r="G158" s="67">
        <f t="shared" si="27"/>
        <v>476998.20578281459</v>
      </c>
      <c r="I158" s="83">
        <f t="shared" si="33"/>
        <v>3.5</v>
      </c>
      <c r="J158" s="83">
        <f t="shared" si="34"/>
        <v>37</v>
      </c>
      <c r="K158" s="83">
        <f t="shared" si="35"/>
        <v>75</v>
      </c>
      <c r="M158" s="127">
        <f t="shared" si="18"/>
        <v>1143.5932899659078</v>
      </c>
      <c r="N158" s="127">
        <f t="shared" si="19"/>
        <v>878.25399096542253</v>
      </c>
      <c r="O158" s="127">
        <f t="shared" si="20"/>
        <v>97.971246125679116</v>
      </c>
      <c r="P158" s="127">
        <f t="shared" si="28"/>
        <v>2119.8185270570093</v>
      </c>
      <c r="R158" s="83">
        <f t="shared" si="36"/>
        <v>3.8633451171874986E-2</v>
      </c>
      <c r="S158" s="127">
        <f t="shared" si="21"/>
        <v>18.428086892182346</v>
      </c>
      <c r="T158" s="83">
        <f t="shared" si="37"/>
        <v>0.14349567578124994</v>
      </c>
      <c r="U158" s="127">
        <f t="shared" si="22"/>
        <v>68.447179885248701</v>
      </c>
      <c r="V158" s="83">
        <f t="shared" si="38"/>
        <v>1.6833146582031244</v>
      </c>
      <c r="W158" s="127">
        <f t="shared" si="23"/>
        <v>802.93807173080222</v>
      </c>
      <c r="X158" s="127">
        <f t="shared" si="29"/>
        <v>889.8133385082333</v>
      </c>
      <c r="Z158" s="127">
        <f t="shared" si="30"/>
        <v>1230.005188548776</v>
      </c>
      <c r="AA158" s="127">
        <f t="shared" si="24"/>
        <v>33.885278821694889</v>
      </c>
      <c r="AB158" s="127">
        <f t="shared" si="31"/>
        <v>1196.1199097270812</v>
      </c>
      <c r="AD158" s="87">
        <f t="shared" si="25"/>
        <v>12</v>
      </c>
      <c r="AE158" s="69">
        <f t="shared" si="26"/>
        <v>0.31863081771035656</v>
      </c>
      <c r="AF158" s="127">
        <f t="shared" si="32"/>
        <v>381.12066491597778</v>
      </c>
    </row>
    <row r="159" spans="3:32" outlineLevel="1" x14ac:dyDescent="0.45">
      <c r="C159" s="74">
        <f>$D$110</f>
        <v>50405</v>
      </c>
      <c r="D159" s="67">
        <f t="shared" si="15"/>
        <v>312227.85220688552</v>
      </c>
      <c r="E159" s="67">
        <f t="shared" si="16"/>
        <v>22682.268934397012</v>
      </c>
      <c r="F159" s="67">
        <f t="shared" si="17"/>
        <v>1248.2611558365825</v>
      </c>
      <c r="G159" s="67">
        <f t="shared" si="27"/>
        <v>455811.03274828702</v>
      </c>
      <c r="I159" s="83">
        <f t="shared" si="33"/>
        <v>3.5</v>
      </c>
      <c r="J159" s="83">
        <f t="shared" si="34"/>
        <v>37</v>
      </c>
      <c r="K159" s="83">
        <f t="shared" si="35"/>
        <v>75</v>
      </c>
      <c r="M159" s="127">
        <f t="shared" si="18"/>
        <v>1092.7974827240994</v>
      </c>
      <c r="N159" s="127">
        <f t="shared" si="19"/>
        <v>839.24395057268941</v>
      </c>
      <c r="O159" s="127">
        <f t="shared" si="20"/>
        <v>93.619586687743691</v>
      </c>
      <c r="P159" s="127">
        <f t="shared" si="28"/>
        <v>2025.6610199845327</v>
      </c>
      <c r="R159" s="83">
        <f t="shared" si="36"/>
        <v>3.8633451171874986E-2</v>
      </c>
      <c r="S159" s="127">
        <f t="shared" si="21"/>
        <v>17.609553277282856</v>
      </c>
      <c r="T159" s="83">
        <f t="shared" si="37"/>
        <v>0.14349567578124994</v>
      </c>
      <c r="U159" s="127">
        <f t="shared" si="22"/>
        <v>65.406912172764891</v>
      </c>
      <c r="V159" s="83">
        <f t="shared" si="38"/>
        <v>1.6833146582031244</v>
      </c>
      <c r="W159" s="127">
        <f t="shared" si="23"/>
        <v>767.27339279589592</v>
      </c>
      <c r="X159" s="127">
        <f t="shared" si="29"/>
        <v>850.28985824594361</v>
      </c>
      <c r="Z159" s="127">
        <f t="shared" si="30"/>
        <v>1175.3711617385891</v>
      </c>
      <c r="AA159" s="127">
        <f t="shared" si="24"/>
        <v>32.380171974300687</v>
      </c>
      <c r="AB159" s="127">
        <f t="shared" si="31"/>
        <v>1142.9909897642883</v>
      </c>
      <c r="AD159" s="87">
        <f t="shared" si="25"/>
        <v>13</v>
      </c>
      <c r="AE159" s="69">
        <f t="shared" si="26"/>
        <v>0.28966437973668779</v>
      </c>
      <c r="AF159" s="127">
        <f t="shared" si="32"/>
        <v>331.08377609469545</v>
      </c>
    </row>
    <row r="160" spans="3:32" outlineLevel="1" x14ac:dyDescent="0.45">
      <c r="C160" s="74">
        <f>$D$111</f>
        <v>50770</v>
      </c>
      <c r="D160" s="67">
        <f t="shared" si="15"/>
        <v>299176.82572292007</v>
      </c>
      <c r="E160" s="67">
        <f t="shared" si="16"/>
        <v>21734.157193285933</v>
      </c>
      <c r="F160" s="67">
        <f t="shared" si="17"/>
        <v>1196.0842302721908</v>
      </c>
      <c r="G160" s="67">
        <f t="shared" si="27"/>
        <v>436758.27426426875</v>
      </c>
      <c r="I160" s="83">
        <f t="shared" si="33"/>
        <v>3.5</v>
      </c>
      <c r="J160" s="83">
        <f t="shared" si="34"/>
        <v>37</v>
      </c>
      <c r="K160" s="83">
        <f t="shared" si="35"/>
        <v>75</v>
      </c>
      <c r="M160" s="127">
        <f t="shared" si="18"/>
        <v>1047.1188900302202</v>
      </c>
      <c r="N160" s="127">
        <f t="shared" si="19"/>
        <v>804.16381615157945</v>
      </c>
      <c r="O160" s="127">
        <f t="shared" si="20"/>
        <v>89.706317270414303</v>
      </c>
      <c r="P160" s="127">
        <f t="shared" si="28"/>
        <v>1940.989023452214</v>
      </c>
      <c r="R160" s="83">
        <f t="shared" si="36"/>
        <v>3.8633451171874986E-2</v>
      </c>
      <c r="S160" s="127">
        <f t="shared" si="21"/>
        <v>16.87347946270101</v>
      </c>
      <c r="T160" s="83">
        <f t="shared" si="37"/>
        <v>0.14349567578124994</v>
      </c>
      <c r="U160" s="127">
        <f t="shared" si="22"/>
        <v>62.672923718603748</v>
      </c>
      <c r="V160" s="83">
        <f t="shared" si="38"/>
        <v>1.6833146582031244</v>
      </c>
      <c r="W160" s="127">
        <f t="shared" si="23"/>
        <v>735.20160516054409</v>
      </c>
      <c r="X160" s="127">
        <f t="shared" si="29"/>
        <v>814.74800834184884</v>
      </c>
      <c r="Z160" s="127">
        <f t="shared" si="30"/>
        <v>1126.2410151103652</v>
      </c>
      <c r="AA160" s="127">
        <f t="shared" si="24"/>
        <v>31.026690921905853</v>
      </c>
      <c r="AB160" s="127">
        <f t="shared" si="31"/>
        <v>1095.2143241884594</v>
      </c>
      <c r="AD160" s="87">
        <f t="shared" si="25"/>
        <v>14</v>
      </c>
      <c r="AE160" s="69">
        <f t="shared" si="26"/>
        <v>0.26333125430607973</v>
      </c>
      <c r="AF160" s="127">
        <f t="shared" si="32"/>
        <v>288.40416172253242</v>
      </c>
    </row>
    <row r="161" spans="3:32" outlineLevel="1" x14ac:dyDescent="0.45">
      <c r="C161" s="74">
        <f>$D$112</f>
        <v>51135</v>
      </c>
      <c r="D161" s="67">
        <f t="shared" si="15"/>
        <v>286671.32806055475</v>
      </c>
      <c r="E161" s="67">
        <f t="shared" si="16"/>
        <v>20825.676226161031</v>
      </c>
      <c r="F161" s="67">
        <f t="shared" si="17"/>
        <v>1146.0882838631808</v>
      </c>
      <c r="G161" s="67">
        <f t="shared" si="27"/>
        <v>418501.91512069997</v>
      </c>
      <c r="I161" s="83">
        <f t="shared" si="33"/>
        <v>3.5</v>
      </c>
      <c r="J161" s="83">
        <f t="shared" si="34"/>
        <v>37</v>
      </c>
      <c r="K161" s="83">
        <f t="shared" si="35"/>
        <v>75</v>
      </c>
      <c r="M161" s="127">
        <f t="shared" si="18"/>
        <v>1003.3496482119416</v>
      </c>
      <c r="N161" s="127">
        <f t="shared" si="19"/>
        <v>770.55002036795815</v>
      </c>
      <c r="O161" s="127">
        <f t="shared" si="20"/>
        <v>85.95662128973855</v>
      </c>
      <c r="P161" s="127">
        <f t="shared" si="28"/>
        <v>1859.8562898696382</v>
      </c>
      <c r="R161" s="83">
        <f t="shared" si="36"/>
        <v>3.8633451171874986E-2</v>
      </c>
      <c r="S161" s="127">
        <f t="shared" si="21"/>
        <v>16.168173303151733</v>
      </c>
      <c r="T161" s="83">
        <f t="shared" si="37"/>
        <v>0.14349567578124994</v>
      </c>
      <c r="U161" s="127">
        <f t="shared" si="22"/>
        <v>60.053215125992146</v>
      </c>
      <c r="V161" s="83">
        <f t="shared" si="38"/>
        <v>1.6833146582031244</v>
      </c>
      <c r="W161" s="127">
        <f t="shared" si="23"/>
        <v>704.47040820875407</v>
      </c>
      <c r="X161" s="127">
        <f t="shared" si="29"/>
        <v>780.69179663789794</v>
      </c>
      <c r="Z161" s="127">
        <f t="shared" si="30"/>
        <v>1079.1644932317404</v>
      </c>
      <c r="AA161" s="127">
        <f t="shared" si="24"/>
        <v>29.729784953814022</v>
      </c>
      <c r="AB161" s="127">
        <f t="shared" si="31"/>
        <v>1049.4347082779263</v>
      </c>
      <c r="AD161" s="87">
        <f t="shared" si="25"/>
        <v>15</v>
      </c>
      <c r="AE161" s="69">
        <f t="shared" si="26"/>
        <v>0.23939204936916339</v>
      </c>
      <c r="AF161" s="127">
        <f t="shared" si="32"/>
        <v>251.22632549378292</v>
      </c>
    </row>
    <row r="162" spans="3:32" outlineLevel="1" x14ac:dyDescent="0.45">
      <c r="C162" s="74">
        <f>$D$113</f>
        <v>51501</v>
      </c>
      <c r="D162" s="67">
        <f t="shared" si="15"/>
        <v>275441.1276729008</v>
      </c>
      <c r="E162" s="67">
        <f t="shared" si="16"/>
        <v>20009.841176278445</v>
      </c>
      <c r="F162" s="67">
        <f t="shared" si="17"/>
        <v>1101.1908705892336</v>
      </c>
      <c r="G162" s="67">
        <f t="shared" si="27"/>
        <v>402107.31995410682</v>
      </c>
      <c r="I162" s="83">
        <f t="shared" si="33"/>
        <v>3.5</v>
      </c>
      <c r="J162" s="83">
        <f t="shared" si="34"/>
        <v>37</v>
      </c>
      <c r="K162" s="83">
        <f t="shared" si="35"/>
        <v>75</v>
      </c>
      <c r="M162" s="127">
        <f t="shared" si="18"/>
        <v>964.04394685515274</v>
      </c>
      <c r="N162" s="127">
        <f t="shared" si="19"/>
        <v>740.36412352230252</v>
      </c>
      <c r="O162" s="127">
        <f t="shared" si="20"/>
        <v>82.589315294192517</v>
      </c>
      <c r="P162" s="127">
        <f t="shared" si="28"/>
        <v>1786.9973856716479</v>
      </c>
      <c r="R162" s="83">
        <f t="shared" si="36"/>
        <v>3.8633451171874986E-2</v>
      </c>
      <c r="S162" s="127">
        <f t="shared" si="21"/>
        <v>15.534793511300499</v>
      </c>
      <c r="T162" s="83">
        <f t="shared" si="37"/>
        <v>0.14349567578124994</v>
      </c>
      <c r="U162" s="127">
        <f t="shared" si="22"/>
        <v>57.700661613401849</v>
      </c>
      <c r="V162" s="83">
        <f t="shared" si="38"/>
        <v>1.6833146582031244</v>
      </c>
      <c r="W162" s="127">
        <f t="shared" si="23"/>
        <v>676.87314584952173</v>
      </c>
      <c r="X162" s="127">
        <f t="shared" si="29"/>
        <v>750.10860097422415</v>
      </c>
      <c r="Z162" s="127">
        <f t="shared" si="30"/>
        <v>1036.8887846974237</v>
      </c>
      <c r="AA162" s="127">
        <f t="shared" si="24"/>
        <v>28.565136069072171</v>
      </c>
      <c r="AB162" s="127">
        <f t="shared" si="31"/>
        <v>1008.3236486283515</v>
      </c>
      <c r="AD162" s="87">
        <f t="shared" si="25"/>
        <v>16</v>
      </c>
      <c r="AE162" s="69">
        <f t="shared" si="26"/>
        <v>0.21762913579014853</v>
      </c>
      <c r="AF162" s="127">
        <f t="shared" si="32"/>
        <v>219.44060424775753</v>
      </c>
    </row>
    <row r="163" spans="3:32" outlineLevel="1" x14ac:dyDescent="0.45">
      <c r="C163" s="74">
        <f>$D$114</f>
        <v>51866</v>
      </c>
      <c r="D163" s="67">
        <f t="shared" si="15"/>
        <v>263206.66062023368</v>
      </c>
      <c r="E163" s="67">
        <f t="shared" si="16"/>
        <v>19121.049641518966</v>
      </c>
      <c r="F163" s="67">
        <f t="shared" si="17"/>
        <v>1052.2784821643615</v>
      </c>
      <c r="G163" s="67">
        <f t="shared" si="27"/>
        <v>384246.62936233362</v>
      </c>
      <c r="I163" s="83">
        <f t="shared" si="33"/>
        <v>3.5</v>
      </c>
      <c r="J163" s="83">
        <f t="shared" si="34"/>
        <v>37</v>
      </c>
      <c r="K163" s="83">
        <f t="shared" si="35"/>
        <v>75</v>
      </c>
      <c r="M163" s="127">
        <f t="shared" si="18"/>
        <v>921.22331217081785</v>
      </c>
      <c r="N163" s="127">
        <f t="shared" si="19"/>
        <v>707.47883673620174</v>
      </c>
      <c r="O163" s="127">
        <f t="shared" si="20"/>
        <v>78.920886162327122</v>
      </c>
      <c r="P163" s="127">
        <f t="shared" si="28"/>
        <v>1707.6230350693468</v>
      </c>
      <c r="R163" s="83">
        <f t="shared" si="36"/>
        <v>3.8633451171874986E-2</v>
      </c>
      <c r="S163" s="127">
        <f t="shared" si="21"/>
        <v>14.844773393427262</v>
      </c>
      <c r="T163" s="83">
        <f t="shared" si="37"/>
        <v>0.14349567578124994</v>
      </c>
      <c r="U163" s="127">
        <f t="shared" si="22"/>
        <v>55.137729747015541</v>
      </c>
      <c r="V163" s="83">
        <f t="shared" si="38"/>
        <v>1.6833146582031244</v>
      </c>
      <c r="W163" s="127">
        <f t="shared" si="23"/>
        <v>646.80798357075935</v>
      </c>
      <c r="X163" s="127">
        <f t="shared" si="29"/>
        <v>716.79048671120211</v>
      </c>
      <c r="Z163" s="127">
        <f t="shared" si="30"/>
        <v>990.83254835814466</v>
      </c>
      <c r="AA163" s="127">
        <f t="shared" si="24"/>
        <v>27.296337836053613</v>
      </c>
      <c r="AB163" s="127">
        <f t="shared" si="31"/>
        <v>963.5362105220911</v>
      </c>
      <c r="AD163" s="87">
        <f t="shared" si="25"/>
        <v>17</v>
      </c>
      <c r="AE163" s="69">
        <f t="shared" si="26"/>
        <v>0.19784466890013502</v>
      </c>
      <c r="AF163" s="127">
        <f t="shared" si="32"/>
        <v>190.6305025440339</v>
      </c>
    </row>
    <row r="164" spans="3:32" outlineLevel="1" x14ac:dyDescent="0.45">
      <c r="C164" s="74">
        <f>$D$115</f>
        <v>52231</v>
      </c>
      <c r="D164" s="67">
        <f t="shared" si="15"/>
        <v>252204.70459923582</v>
      </c>
      <c r="E164" s="67">
        <f t="shared" si="16"/>
        <v>18321.795752063492</v>
      </c>
      <c r="F164" s="67">
        <f t="shared" si="17"/>
        <v>1008.2935710100093</v>
      </c>
      <c r="G164" s="67">
        <f t="shared" si="27"/>
        <v>368185.24053767679</v>
      </c>
      <c r="I164" s="83">
        <f t="shared" si="33"/>
        <v>3.5</v>
      </c>
      <c r="J164" s="83">
        <f t="shared" si="34"/>
        <v>37</v>
      </c>
      <c r="K164" s="83">
        <f t="shared" si="35"/>
        <v>75</v>
      </c>
      <c r="M164" s="127">
        <f t="shared" si="18"/>
        <v>882.71646609732534</v>
      </c>
      <c r="N164" s="127">
        <f t="shared" si="19"/>
        <v>677.90644282634912</v>
      </c>
      <c r="O164" s="127">
        <f t="shared" si="20"/>
        <v>75.622017825750689</v>
      </c>
      <c r="P164" s="127">
        <f t="shared" si="28"/>
        <v>1636.2449267494251</v>
      </c>
      <c r="R164" s="83">
        <f t="shared" si="36"/>
        <v>3.8633451171874986E-2</v>
      </c>
      <c r="S164" s="127">
        <f t="shared" si="21"/>
        <v>14.224266512517383</v>
      </c>
      <c r="T164" s="83">
        <f t="shared" si="37"/>
        <v>0.14349567578124994</v>
      </c>
      <c r="U164" s="127">
        <f t="shared" si="22"/>
        <v>52.83298990363599</v>
      </c>
      <c r="V164" s="83">
        <f t="shared" si="38"/>
        <v>1.6833146582031244</v>
      </c>
      <c r="W164" s="127">
        <f t="shared" si="23"/>
        <v>619.77161233111462</v>
      </c>
      <c r="X164" s="127">
        <f t="shared" si="29"/>
        <v>686.82886874726796</v>
      </c>
      <c r="Z164" s="127">
        <f t="shared" si="30"/>
        <v>949.41605800215711</v>
      </c>
      <c r="AA164" s="127">
        <f t="shared" si="24"/>
        <v>26.155359459218889</v>
      </c>
      <c r="AB164" s="127">
        <f t="shared" si="31"/>
        <v>923.26069854293826</v>
      </c>
      <c r="AD164" s="87">
        <f t="shared" si="25"/>
        <v>18</v>
      </c>
      <c r="AE164" s="69">
        <f t="shared" si="26"/>
        <v>0.17985878990921364</v>
      </c>
      <c r="AF164" s="127">
        <f t="shared" si="32"/>
        <v>166.05655201066816</v>
      </c>
    </row>
    <row r="165" spans="3:32" outlineLevel="1" x14ac:dyDescent="0.45">
      <c r="C165" s="74">
        <f>$D$116</f>
        <v>52596</v>
      </c>
      <c r="D165" s="67">
        <f t="shared" si="15"/>
        <v>241662.62689591706</v>
      </c>
      <c r="E165" s="67">
        <f t="shared" si="16"/>
        <v>17555.950424992716</v>
      </c>
      <c r="F165" s="67">
        <f t="shared" si="17"/>
        <v>966.14721537308708</v>
      </c>
      <c r="G165" s="67">
        <f t="shared" si="27"/>
        <v>352795.21273811185</v>
      </c>
      <c r="I165" s="83">
        <f t="shared" si="33"/>
        <v>3.5</v>
      </c>
      <c r="J165" s="83">
        <f t="shared" si="34"/>
        <v>37</v>
      </c>
      <c r="K165" s="83">
        <f t="shared" si="35"/>
        <v>75</v>
      </c>
      <c r="M165" s="127">
        <f t="shared" si="18"/>
        <v>845.81919413570972</v>
      </c>
      <c r="N165" s="127">
        <f t="shared" si="19"/>
        <v>649.57016572473049</v>
      </c>
      <c r="O165" s="127">
        <f t="shared" si="20"/>
        <v>72.461041152981537</v>
      </c>
      <c r="P165" s="127">
        <f t="shared" si="28"/>
        <v>1567.8504010134218</v>
      </c>
      <c r="R165" s="83">
        <f t="shared" si="36"/>
        <v>3.8633451171874986E-2</v>
      </c>
      <c r="S165" s="127">
        <f t="shared" si="21"/>
        <v>13.629696624989093</v>
      </c>
      <c r="T165" s="83">
        <f t="shared" si="37"/>
        <v>0.14349567578124994</v>
      </c>
      <c r="U165" s="127">
        <f t="shared" si="22"/>
        <v>50.624587464245195</v>
      </c>
      <c r="V165" s="83">
        <f t="shared" si="38"/>
        <v>1.6833146582031244</v>
      </c>
      <c r="W165" s="127">
        <f t="shared" si="23"/>
        <v>593.8653529459533</v>
      </c>
      <c r="X165" s="127">
        <f t="shared" si="29"/>
        <v>658.11963703518757</v>
      </c>
      <c r="Z165" s="127">
        <f t="shared" si="30"/>
        <v>909.73076397823422</v>
      </c>
      <c r="AA165" s="127">
        <f t="shared" si="24"/>
        <v>25.062073621369557</v>
      </c>
      <c r="AB165" s="127">
        <f t="shared" si="31"/>
        <v>884.66869035686466</v>
      </c>
      <c r="AD165" s="87">
        <f t="shared" si="25"/>
        <v>19</v>
      </c>
      <c r="AE165" s="69">
        <f t="shared" si="26"/>
        <v>0.16350799082655781</v>
      </c>
      <c r="AF165" s="127">
        <f t="shared" si="32"/>
        <v>144.65040010741313</v>
      </c>
    </row>
    <row r="166" spans="3:32" outlineLevel="1" x14ac:dyDescent="0.45">
      <c r="C166" s="74">
        <f>$D$117</f>
        <v>52962</v>
      </c>
      <c r="D166" s="67">
        <f t="shared" si="15"/>
        <v>232195.61900011965</v>
      </c>
      <c r="E166" s="67">
        <f t="shared" si="16"/>
        <v>16868.205185166222</v>
      </c>
      <c r="F166" s="67">
        <f t="shared" si="17"/>
        <v>928.29890000085106</v>
      </c>
      <c r="G166" s="67">
        <f t="shared" si="27"/>
        <v>338974.64351112203</v>
      </c>
      <c r="I166" s="83">
        <f t="shared" si="33"/>
        <v>3.5</v>
      </c>
      <c r="J166" s="83">
        <f t="shared" si="34"/>
        <v>37</v>
      </c>
      <c r="K166" s="83">
        <f t="shared" si="35"/>
        <v>75</v>
      </c>
      <c r="M166" s="127">
        <f t="shared" si="18"/>
        <v>812.68466650041876</v>
      </c>
      <c r="N166" s="127">
        <f t="shared" si="19"/>
        <v>624.12359185115019</v>
      </c>
      <c r="O166" s="127">
        <f t="shared" si="20"/>
        <v>69.622417500063833</v>
      </c>
      <c r="P166" s="127">
        <f t="shared" si="28"/>
        <v>1506.4306758516327</v>
      </c>
      <c r="R166" s="83">
        <f t="shared" si="36"/>
        <v>3.8633451171874986E-2</v>
      </c>
      <c r="S166" s="127">
        <f t="shared" si="21"/>
        <v>13.095760338590662</v>
      </c>
      <c r="T166" s="83">
        <f t="shared" si="37"/>
        <v>0.14349567578124994</v>
      </c>
      <c r="U166" s="127">
        <f t="shared" si="22"/>
        <v>48.641395543336742</v>
      </c>
      <c r="V166" s="83">
        <f t="shared" si="38"/>
        <v>1.6833146582031244</v>
      </c>
      <c r="W166" s="127">
        <f t="shared" si="23"/>
        <v>570.60098618145025</v>
      </c>
      <c r="X166" s="127">
        <f t="shared" si="29"/>
        <v>632.33814206337763</v>
      </c>
      <c r="Z166" s="127">
        <f t="shared" si="30"/>
        <v>874.09253378825508</v>
      </c>
      <c r="AA166" s="127">
        <f t="shared" si="24"/>
        <v>24.080279903796708</v>
      </c>
      <c r="AB166" s="127">
        <f t="shared" si="31"/>
        <v>850.01225388445835</v>
      </c>
      <c r="AD166" s="87">
        <f t="shared" si="25"/>
        <v>20</v>
      </c>
      <c r="AE166" s="69">
        <f t="shared" si="26"/>
        <v>0.14864362802414349</v>
      </c>
      <c r="AF166" s="127">
        <f t="shared" si="32"/>
        <v>126.34890528236525</v>
      </c>
    </row>
    <row r="167" spans="3:32" outlineLevel="1" x14ac:dyDescent="0.45">
      <c r="C167" s="74">
        <f>$D$118</f>
        <v>53327</v>
      </c>
      <c r="D167" s="67">
        <f t="shared" si="15"/>
        <v>221882.01886919013</v>
      </c>
      <c r="E167" s="67">
        <f t="shared" si="16"/>
        <v>16118.95796010903</v>
      </c>
      <c r="F167" s="67">
        <f t="shared" si="17"/>
        <v>887.06597882077665</v>
      </c>
      <c r="G167" s="67">
        <f t="shared" si="27"/>
        <v>323918.16250276892</v>
      </c>
      <c r="I167" s="83">
        <f t="shared" si="33"/>
        <v>3.5</v>
      </c>
      <c r="J167" s="83">
        <f t="shared" si="34"/>
        <v>37</v>
      </c>
      <c r="K167" s="83">
        <f t="shared" si="35"/>
        <v>75</v>
      </c>
      <c r="M167" s="127">
        <f t="shared" si="18"/>
        <v>776.58706604216547</v>
      </c>
      <c r="N167" s="127">
        <f t="shared" si="19"/>
        <v>596.4014445240341</v>
      </c>
      <c r="O167" s="127">
        <f t="shared" si="20"/>
        <v>66.529948411558252</v>
      </c>
      <c r="P167" s="127">
        <f t="shared" si="28"/>
        <v>1439.518458977758</v>
      </c>
      <c r="R167" s="83">
        <f t="shared" si="36"/>
        <v>3.8633451171874986E-2</v>
      </c>
      <c r="S167" s="127">
        <f t="shared" si="21"/>
        <v>12.514076514734191</v>
      </c>
      <c r="T167" s="83">
        <f t="shared" si="37"/>
        <v>0.14349567578124994</v>
      </c>
      <c r="U167" s="127">
        <f t="shared" si="22"/>
        <v>46.480855626155567</v>
      </c>
      <c r="V167" s="83">
        <f t="shared" si="38"/>
        <v>1.6833146582031244</v>
      </c>
      <c r="W167" s="127">
        <f t="shared" si="23"/>
        <v>545.25619099913263</v>
      </c>
      <c r="X167" s="127">
        <f t="shared" si="29"/>
        <v>604.2511231400224</v>
      </c>
      <c r="Z167" s="127">
        <f t="shared" si="30"/>
        <v>835.26733583773557</v>
      </c>
      <c r="AA167" s="127">
        <f t="shared" si="24"/>
        <v>23.010688758890183</v>
      </c>
      <c r="AB167" s="127">
        <f t="shared" si="31"/>
        <v>812.25664707884539</v>
      </c>
      <c r="AD167" s="87">
        <f t="shared" si="25"/>
        <v>21</v>
      </c>
      <c r="AE167" s="69">
        <f t="shared" si="26"/>
        <v>0.13513057093103953</v>
      </c>
      <c r="AF167" s="127">
        <f t="shared" si="32"/>
        <v>109.76070446229626</v>
      </c>
    </row>
    <row r="168" spans="3:32" outlineLevel="1" x14ac:dyDescent="0.45">
      <c r="C168" s="74">
        <f>$D$119</f>
        <v>53692</v>
      </c>
      <c r="D168" s="67">
        <f t="shared" si="15"/>
        <v>212607.41993732177</v>
      </c>
      <c r="E168" s="67">
        <f t="shared" si="16"/>
        <v>15445.190563176368</v>
      </c>
      <c r="F168" s="67">
        <f t="shared" si="17"/>
        <v>849.98689858887099</v>
      </c>
      <c r="G168" s="67">
        <f t="shared" si="27"/>
        <v>310378.48470791319</v>
      </c>
      <c r="I168" s="83">
        <f t="shared" si="33"/>
        <v>3.5</v>
      </c>
      <c r="J168" s="83">
        <f t="shared" si="34"/>
        <v>37</v>
      </c>
      <c r="K168" s="83">
        <f t="shared" si="35"/>
        <v>75</v>
      </c>
      <c r="M168" s="127">
        <f t="shared" si="18"/>
        <v>744.12596978062629</v>
      </c>
      <c r="N168" s="127">
        <f t="shared" si="19"/>
        <v>571.47205083752567</v>
      </c>
      <c r="O168" s="127">
        <f t="shared" si="20"/>
        <v>63.749017394165328</v>
      </c>
      <c r="P168" s="127">
        <f t="shared" si="28"/>
        <v>1379.3470380123174</v>
      </c>
      <c r="R168" s="83">
        <f t="shared" si="36"/>
        <v>3.8633451171874986E-2</v>
      </c>
      <c r="S168" s="127">
        <f t="shared" si="21"/>
        <v>11.99099203376371</v>
      </c>
      <c r="T168" s="83">
        <f t="shared" si="37"/>
        <v>0.14349567578124994</v>
      </c>
      <c r="U168" s="127">
        <f t="shared" si="22"/>
        <v>44.537970411122352</v>
      </c>
      <c r="V168" s="83">
        <f t="shared" si="38"/>
        <v>1.6833146582031244</v>
      </c>
      <c r="W168" s="127">
        <f t="shared" si="23"/>
        <v>522.46465289970456</v>
      </c>
      <c r="X168" s="127">
        <f t="shared" si="29"/>
        <v>578.99361534459058</v>
      </c>
      <c r="Z168" s="127">
        <f t="shared" si="30"/>
        <v>800.35342266772682</v>
      </c>
      <c r="AA168" s="127">
        <f t="shared" si="24"/>
        <v>22.048849171922232</v>
      </c>
      <c r="AB168" s="127">
        <f t="shared" si="31"/>
        <v>778.30457349580456</v>
      </c>
      <c r="AD168" s="87">
        <f t="shared" si="25"/>
        <v>22</v>
      </c>
      <c r="AE168" s="69">
        <f t="shared" si="26"/>
        <v>0.12284597357367227</v>
      </c>
      <c r="AF168" s="127">
        <f t="shared" si="32"/>
        <v>95.611583067933879</v>
      </c>
    </row>
    <row r="169" spans="3:32" outlineLevel="1" x14ac:dyDescent="0.45">
      <c r="C169" s="74">
        <f>$D$120</f>
        <v>54057</v>
      </c>
      <c r="D169" s="67">
        <f t="shared" si="15"/>
        <v>203720.49633753038</v>
      </c>
      <c r="E169" s="67">
        <f t="shared" si="16"/>
        <v>14799.586432522636</v>
      </c>
      <c r="F169" s="67">
        <f t="shared" si="17"/>
        <v>814.45771230360469</v>
      </c>
      <c r="G169" s="67">
        <f t="shared" si="27"/>
        <v>297404.76120648778</v>
      </c>
      <c r="I169" s="83">
        <f t="shared" si="33"/>
        <v>3.5</v>
      </c>
      <c r="J169" s="83">
        <f t="shared" si="34"/>
        <v>37</v>
      </c>
      <c r="K169" s="83">
        <f t="shared" si="35"/>
        <v>75</v>
      </c>
      <c r="M169" s="127">
        <f t="shared" si="18"/>
        <v>713.02173718135634</v>
      </c>
      <c r="N169" s="127">
        <f t="shared" si="19"/>
        <v>547.58469800333751</v>
      </c>
      <c r="O169" s="127">
        <f t="shared" si="20"/>
        <v>61.084328422770355</v>
      </c>
      <c r="P169" s="127">
        <f t="shared" si="28"/>
        <v>1321.6907636074643</v>
      </c>
      <c r="R169" s="83">
        <f t="shared" si="36"/>
        <v>3.8633451171874986E-2</v>
      </c>
      <c r="S169" s="127">
        <f t="shared" si="21"/>
        <v>11.489772320353985</v>
      </c>
      <c r="T169" s="83">
        <f t="shared" si="37"/>
        <v>0.14349567578124994</v>
      </c>
      <c r="U169" s="127">
        <f t="shared" si="22"/>
        <v>42.676297189886228</v>
      </c>
      <c r="V169" s="83">
        <f t="shared" si="38"/>
        <v>1.6833146582031244</v>
      </c>
      <c r="W169" s="127">
        <f t="shared" si="23"/>
        <v>500.62579395828084</v>
      </c>
      <c r="X169" s="127">
        <f t="shared" si="29"/>
        <v>554.791863468521</v>
      </c>
      <c r="Z169" s="127">
        <f t="shared" si="30"/>
        <v>766.8989001389433</v>
      </c>
      <c r="AA169" s="127">
        <f t="shared" si="24"/>
        <v>21.127214178599967</v>
      </c>
      <c r="AB169" s="127">
        <f t="shared" si="31"/>
        <v>745.77168596034335</v>
      </c>
      <c r="AD169" s="87">
        <f t="shared" si="25"/>
        <v>23</v>
      </c>
      <c r="AE169" s="69">
        <f t="shared" si="26"/>
        <v>0.11167815779424752</v>
      </c>
      <c r="AF169" s="127">
        <f t="shared" si="32"/>
        <v>83.286408023161229</v>
      </c>
    </row>
    <row r="170" spans="3:32" outlineLevel="1" x14ac:dyDescent="0.45">
      <c r="C170" s="74">
        <f>$D$121</f>
        <v>54423</v>
      </c>
      <c r="D170" s="67">
        <f t="shared" si="15"/>
        <v>195739.85170026994</v>
      </c>
      <c r="E170" s="67">
        <f t="shared" si="16"/>
        <v>14219.820320522324</v>
      </c>
      <c r="F170" s="67">
        <f t="shared" si="17"/>
        <v>782.55175443080452</v>
      </c>
      <c r="G170" s="67">
        <f t="shared" si="27"/>
        <v>285754.08414998866</v>
      </c>
      <c r="I170" s="83">
        <f t="shared" si="33"/>
        <v>3.5</v>
      </c>
      <c r="J170" s="83">
        <f t="shared" si="34"/>
        <v>37</v>
      </c>
      <c r="K170" s="83">
        <f t="shared" si="35"/>
        <v>75</v>
      </c>
      <c r="M170" s="127">
        <f t="shared" si="18"/>
        <v>685.08948095094479</v>
      </c>
      <c r="N170" s="127">
        <f t="shared" si="19"/>
        <v>526.13335185932601</v>
      </c>
      <c r="O170" s="127">
        <f t="shared" si="20"/>
        <v>58.691381582310335</v>
      </c>
      <c r="P170" s="127">
        <f t="shared" si="28"/>
        <v>1269.9142143925812</v>
      </c>
      <c r="R170" s="83">
        <f t="shared" si="36"/>
        <v>3.8633451171874986E-2</v>
      </c>
      <c r="S170" s="127">
        <f t="shared" si="21"/>
        <v>11.039666457172443</v>
      </c>
      <c r="T170" s="83">
        <f t="shared" si="37"/>
        <v>0.14349567578124994</v>
      </c>
      <c r="U170" s="127">
        <f t="shared" si="22"/>
        <v>41.004475412354786</v>
      </c>
      <c r="V170" s="83">
        <f t="shared" si="38"/>
        <v>1.6833146582031244</v>
      </c>
      <c r="W170" s="127">
        <f t="shared" si="23"/>
        <v>481.01403849108499</v>
      </c>
      <c r="X170" s="127">
        <f t="shared" si="29"/>
        <v>533.05818036061225</v>
      </c>
      <c r="Z170" s="127">
        <f t="shared" si="30"/>
        <v>736.85603403196899</v>
      </c>
      <c r="AA170" s="127">
        <f t="shared" si="24"/>
        <v>20.299566536041016</v>
      </c>
      <c r="AB170" s="127">
        <f t="shared" si="31"/>
        <v>716.55646749592802</v>
      </c>
      <c r="AD170" s="87">
        <f t="shared" si="25"/>
        <v>24</v>
      </c>
      <c r="AE170" s="69">
        <f t="shared" si="26"/>
        <v>0.10152559799477048</v>
      </c>
      <c r="AF170" s="127">
        <f t="shared" si="32"/>
        <v>72.748823859544416</v>
      </c>
    </row>
    <row r="171" spans="3:32" outlineLevel="1" x14ac:dyDescent="0.45">
      <c r="C171" s="74">
        <f>$D$122</f>
        <v>54788</v>
      </c>
      <c r="D171" s="67">
        <f t="shared" si="15"/>
        <v>173449.15672302715</v>
      </c>
      <c r="E171" s="67">
        <f t="shared" si="16"/>
        <v>12600.478757510784</v>
      </c>
      <c r="F171" s="67">
        <f t="shared" si="17"/>
        <v>693.4353976419269</v>
      </c>
      <c r="G171" s="67">
        <f t="shared" si="27"/>
        <v>253212.6416539434</v>
      </c>
      <c r="I171" s="83">
        <f t="shared" si="33"/>
        <v>3.5</v>
      </c>
      <c r="J171" s="83">
        <f t="shared" si="34"/>
        <v>37</v>
      </c>
      <c r="K171" s="83">
        <f t="shared" si="35"/>
        <v>75</v>
      </c>
      <c r="M171" s="127">
        <f t="shared" si="18"/>
        <v>607.072048530595</v>
      </c>
      <c r="N171" s="127">
        <f t="shared" si="19"/>
        <v>466.21771402789904</v>
      </c>
      <c r="O171" s="127">
        <f t="shared" si="20"/>
        <v>52.00765482314452</v>
      </c>
      <c r="P171" s="127">
        <f t="shared" si="28"/>
        <v>1125.2974173816385</v>
      </c>
      <c r="R171" s="83">
        <f t="shared" si="36"/>
        <v>3.8633451171874986E-2</v>
      </c>
      <c r="S171" s="127">
        <f t="shared" si="21"/>
        <v>9.7824782274390998</v>
      </c>
      <c r="T171" s="83">
        <f t="shared" si="37"/>
        <v>0.14349567578124994</v>
      </c>
      <c r="U171" s="127">
        <f t="shared" si="22"/>
        <v>36.334919130488089</v>
      </c>
      <c r="V171" s="83">
        <f t="shared" si="38"/>
        <v>1.6833146582031244</v>
      </c>
      <c r="W171" s="127">
        <f t="shared" si="23"/>
        <v>426.236551338418</v>
      </c>
      <c r="X171" s="127">
        <f t="shared" si="29"/>
        <v>472.35394869634518</v>
      </c>
      <c r="Z171" s="127">
        <f t="shared" si="30"/>
        <v>652.94346868529328</v>
      </c>
      <c r="AA171" s="127">
        <f t="shared" si="24"/>
        <v>17.987868422986246</v>
      </c>
      <c r="AB171" s="127">
        <f t="shared" si="31"/>
        <v>634.95560026230703</v>
      </c>
      <c r="AD171" s="87">
        <f t="shared" si="25"/>
        <v>25</v>
      </c>
      <c r="AE171" s="69">
        <f t="shared" si="26"/>
        <v>9.2295998177064048E-2</v>
      </c>
      <c r="AF171" s="127">
        <f t="shared" si="32"/>
        <v>58.603860924326497</v>
      </c>
    </row>
    <row r="172" spans="3:32" outlineLevel="1" x14ac:dyDescent="0.45">
      <c r="C172" s="74">
        <f>$D$123</f>
        <v>55153</v>
      </c>
      <c r="D172" s="67">
        <f t="shared" si="15"/>
        <v>0</v>
      </c>
      <c r="E172" s="67">
        <f t="shared" si="16"/>
        <v>0</v>
      </c>
      <c r="F172" s="67">
        <f t="shared" si="17"/>
        <v>0</v>
      </c>
      <c r="G172" s="67">
        <f t="shared" si="27"/>
        <v>0</v>
      </c>
      <c r="I172" s="83">
        <f t="shared" si="33"/>
        <v>3.5</v>
      </c>
      <c r="J172" s="83">
        <f t="shared" si="34"/>
        <v>37</v>
      </c>
      <c r="K172" s="83">
        <f t="shared" si="35"/>
        <v>75</v>
      </c>
      <c r="M172" s="127">
        <f t="shared" si="18"/>
        <v>0</v>
      </c>
      <c r="N172" s="127">
        <f t="shared" si="19"/>
        <v>0</v>
      </c>
      <c r="O172" s="127">
        <f t="shared" si="20"/>
        <v>0</v>
      </c>
      <c r="P172" s="127">
        <f t="shared" si="28"/>
        <v>0</v>
      </c>
      <c r="R172" s="83">
        <f t="shared" si="36"/>
        <v>3.8633451171874986E-2</v>
      </c>
      <c r="S172" s="127">
        <f t="shared" si="21"/>
        <v>0</v>
      </c>
      <c r="T172" s="83">
        <f t="shared" si="37"/>
        <v>0.14349567578124994</v>
      </c>
      <c r="U172" s="127">
        <f t="shared" si="22"/>
        <v>0</v>
      </c>
      <c r="V172" s="83">
        <f t="shared" si="38"/>
        <v>1.6833146582031244</v>
      </c>
      <c r="W172" s="127">
        <f t="shared" si="23"/>
        <v>0</v>
      </c>
      <c r="X172" s="127">
        <f t="shared" si="29"/>
        <v>0</v>
      </c>
      <c r="Z172" s="127">
        <f t="shared" si="30"/>
        <v>0</v>
      </c>
      <c r="AA172" s="127">
        <f t="shared" si="24"/>
        <v>0</v>
      </c>
      <c r="AB172" s="127">
        <f t="shared" si="31"/>
        <v>0</v>
      </c>
      <c r="AD172" s="87">
        <f t="shared" si="25"/>
        <v>26</v>
      </c>
      <c r="AE172" s="69">
        <f t="shared" si="26"/>
        <v>8.3905452888240042E-2</v>
      </c>
      <c r="AF172" s="127">
        <f t="shared" si="32"/>
        <v>0</v>
      </c>
    </row>
    <row r="173" spans="3:32" outlineLevel="1" x14ac:dyDescent="0.45">
      <c r="C173" s="74">
        <f>$D$124</f>
        <v>55518</v>
      </c>
      <c r="D173" s="67">
        <f t="shared" si="15"/>
        <v>0</v>
      </c>
      <c r="E173" s="67">
        <f t="shared" si="16"/>
        <v>0</v>
      </c>
      <c r="F173" s="67">
        <f t="shared" si="17"/>
        <v>0</v>
      </c>
      <c r="G173" s="67">
        <f t="shared" si="27"/>
        <v>0</v>
      </c>
      <c r="I173" s="83">
        <f t="shared" si="33"/>
        <v>3.5</v>
      </c>
      <c r="J173" s="83">
        <f t="shared" si="34"/>
        <v>37</v>
      </c>
      <c r="K173" s="83">
        <f t="shared" si="35"/>
        <v>75</v>
      </c>
      <c r="M173" s="127">
        <f t="shared" si="18"/>
        <v>0</v>
      </c>
      <c r="N173" s="127">
        <f t="shared" si="19"/>
        <v>0</v>
      </c>
      <c r="O173" s="127">
        <f t="shared" si="20"/>
        <v>0</v>
      </c>
      <c r="P173" s="127">
        <f t="shared" si="28"/>
        <v>0</v>
      </c>
      <c r="R173" s="83">
        <f t="shared" si="36"/>
        <v>3.8633451171874986E-2</v>
      </c>
      <c r="S173" s="127">
        <f t="shared" si="21"/>
        <v>0</v>
      </c>
      <c r="T173" s="83">
        <f t="shared" si="37"/>
        <v>0.14349567578124994</v>
      </c>
      <c r="U173" s="127">
        <f t="shared" si="22"/>
        <v>0</v>
      </c>
      <c r="V173" s="83">
        <f t="shared" si="38"/>
        <v>1.6833146582031244</v>
      </c>
      <c r="W173" s="127">
        <f t="shared" si="23"/>
        <v>0</v>
      </c>
      <c r="X173" s="127">
        <f t="shared" si="29"/>
        <v>0</v>
      </c>
      <c r="Z173" s="127">
        <f t="shared" si="30"/>
        <v>0</v>
      </c>
      <c r="AA173" s="127">
        <f t="shared" si="24"/>
        <v>0</v>
      </c>
      <c r="AB173" s="127">
        <f t="shared" si="31"/>
        <v>0</v>
      </c>
      <c r="AD173" s="87">
        <f t="shared" si="25"/>
        <v>27</v>
      </c>
      <c r="AE173" s="69">
        <f t="shared" si="26"/>
        <v>7.6277684443854576E-2</v>
      </c>
      <c r="AF173" s="127">
        <f t="shared" si="32"/>
        <v>0</v>
      </c>
    </row>
    <row r="174" spans="3:32" outlineLevel="1" x14ac:dyDescent="0.45">
      <c r="C174" s="74">
        <f>$D$125</f>
        <v>55884</v>
      </c>
      <c r="D174" s="67">
        <f t="shared" si="15"/>
        <v>0</v>
      </c>
      <c r="E174" s="67">
        <f t="shared" si="16"/>
        <v>0</v>
      </c>
      <c r="F174" s="67">
        <f t="shared" si="17"/>
        <v>0</v>
      </c>
      <c r="G174" s="67">
        <f t="shared" si="27"/>
        <v>0</v>
      </c>
      <c r="I174" s="83">
        <f t="shared" si="33"/>
        <v>3.5</v>
      </c>
      <c r="J174" s="83">
        <f t="shared" si="34"/>
        <v>37</v>
      </c>
      <c r="K174" s="83">
        <f t="shared" si="35"/>
        <v>75</v>
      </c>
      <c r="M174" s="127">
        <f t="shared" si="18"/>
        <v>0</v>
      </c>
      <c r="N174" s="127">
        <f t="shared" si="19"/>
        <v>0</v>
      </c>
      <c r="O174" s="127">
        <f t="shared" si="20"/>
        <v>0</v>
      </c>
      <c r="P174" s="127">
        <f t="shared" si="28"/>
        <v>0</v>
      </c>
      <c r="R174" s="83">
        <f t="shared" si="36"/>
        <v>3.8633451171874986E-2</v>
      </c>
      <c r="S174" s="127">
        <f t="shared" si="21"/>
        <v>0</v>
      </c>
      <c r="T174" s="83">
        <f t="shared" si="37"/>
        <v>0.14349567578124994</v>
      </c>
      <c r="U174" s="127">
        <f t="shared" si="22"/>
        <v>0</v>
      </c>
      <c r="V174" s="83">
        <f t="shared" si="38"/>
        <v>1.6833146582031244</v>
      </c>
      <c r="W174" s="127">
        <f t="shared" si="23"/>
        <v>0</v>
      </c>
      <c r="X174" s="127">
        <f t="shared" si="29"/>
        <v>0</v>
      </c>
      <c r="Z174" s="127">
        <f t="shared" si="30"/>
        <v>0</v>
      </c>
      <c r="AA174" s="127">
        <f t="shared" si="24"/>
        <v>0</v>
      </c>
      <c r="AB174" s="127">
        <f t="shared" si="31"/>
        <v>0</v>
      </c>
      <c r="AD174" s="87">
        <f t="shared" si="25"/>
        <v>28</v>
      </c>
      <c r="AE174" s="69">
        <f t="shared" si="26"/>
        <v>6.9343349494413245E-2</v>
      </c>
      <c r="AF174" s="127">
        <f t="shared" si="32"/>
        <v>0</v>
      </c>
    </row>
    <row r="175" spans="3:32" outlineLevel="1" x14ac:dyDescent="0.45">
      <c r="C175" s="74">
        <f>$D$126</f>
        <v>56249</v>
      </c>
      <c r="D175" s="67">
        <f t="shared" si="15"/>
        <v>0</v>
      </c>
      <c r="E175" s="67">
        <f t="shared" si="16"/>
        <v>0</v>
      </c>
      <c r="F175" s="67">
        <f t="shared" si="17"/>
        <v>0</v>
      </c>
      <c r="G175" s="67">
        <f t="shared" si="27"/>
        <v>0</v>
      </c>
      <c r="I175" s="83">
        <f t="shared" si="33"/>
        <v>3.5</v>
      </c>
      <c r="J175" s="83">
        <f t="shared" si="34"/>
        <v>37</v>
      </c>
      <c r="K175" s="83">
        <f t="shared" si="35"/>
        <v>75</v>
      </c>
      <c r="M175" s="127">
        <f t="shared" si="18"/>
        <v>0</v>
      </c>
      <c r="N175" s="127">
        <f t="shared" si="19"/>
        <v>0</v>
      </c>
      <c r="O175" s="127">
        <f t="shared" si="20"/>
        <v>0</v>
      </c>
      <c r="P175" s="127">
        <f t="shared" si="28"/>
        <v>0</v>
      </c>
      <c r="R175" s="83">
        <f t="shared" si="36"/>
        <v>3.8633451171874986E-2</v>
      </c>
      <c r="S175" s="127">
        <f t="shared" si="21"/>
        <v>0</v>
      </c>
      <c r="T175" s="83">
        <f t="shared" si="37"/>
        <v>0.14349567578124994</v>
      </c>
      <c r="U175" s="127">
        <f t="shared" si="22"/>
        <v>0</v>
      </c>
      <c r="V175" s="83">
        <f t="shared" si="38"/>
        <v>1.6833146582031244</v>
      </c>
      <c r="W175" s="127">
        <f t="shared" si="23"/>
        <v>0</v>
      </c>
      <c r="X175" s="127">
        <f t="shared" si="29"/>
        <v>0</v>
      </c>
      <c r="Z175" s="127">
        <f t="shared" si="30"/>
        <v>0</v>
      </c>
      <c r="AA175" s="127">
        <f t="shared" si="24"/>
        <v>0</v>
      </c>
      <c r="AB175" s="127">
        <f t="shared" si="31"/>
        <v>0</v>
      </c>
      <c r="AD175" s="87">
        <f t="shared" si="25"/>
        <v>29</v>
      </c>
      <c r="AE175" s="69">
        <f t="shared" si="26"/>
        <v>6.3039408631284766E-2</v>
      </c>
      <c r="AF175" s="127">
        <f t="shared" si="32"/>
        <v>0</v>
      </c>
    </row>
    <row r="176" spans="3:32" outlineLevel="1" x14ac:dyDescent="0.45">
      <c r="C176" s="74">
        <f>$D$127</f>
        <v>56614</v>
      </c>
      <c r="D176" s="67">
        <f t="shared" si="15"/>
        <v>0</v>
      </c>
      <c r="E176" s="67">
        <f t="shared" si="16"/>
        <v>0</v>
      </c>
      <c r="F176" s="67">
        <f t="shared" si="17"/>
        <v>0</v>
      </c>
      <c r="G176" s="67">
        <f t="shared" si="27"/>
        <v>0</v>
      </c>
      <c r="I176" s="83">
        <f t="shared" si="33"/>
        <v>3.5</v>
      </c>
      <c r="J176" s="83">
        <f t="shared" si="34"/>
        <v>37</v>
      </c>
      <c r="K176" s="83">
        <f t="shared" si="35"/>
        <v>75</v>
      </c>
      <c r="M176" s="127">
        <f t="shared" si="18"/>
        <v>0</v>
      </c>
      <c r="N176" s="127">
        <f t="shared" si="19"/>
        <v>0</v>
      </c>
      <c r="O176" s="127">
        <f t="shared" si="20"/>
        <v>0</v>
      </c>
      <c r="P176" s="127">
        <f t="shared" si="28"/>
        <v>0</v>
      </c>
      <c r="R176" s="83">
        <f t="shared" si="36"/>
        <v>3.8633451171874986E-2</v>
      </c>
      <c r="S176" s="127">
        <f t="shared" si="21"/>
        <v>0</v>
      </c>
      <c r="T176" s="83">
        <f t="shared" si="37"/>
        <v>0.14349567578124994</v>
      </c>
      <c r="U176" s="127">
        <f t="shared" si="22"/>
        <v>0</v>
      </c>
      <c r="V176" s="83">
        <f t="shared" si="38"/>
        <v>1.6833146582031244</v>
      </c>
      <c r="W176" s="127">
        <f t="shared" si="23"/>
        <v>0</v>
      </c>
      <c r="X176" s="127">
        <f t="shared" si="29"/>
        <v>0</v>
      </c>
      <c r="Z176" s="127">
        <f t="shared" si="30"/>
        <v>0</v>
      </c>
      <c r="AA176" s="127">
        <f t="shared" si="24"/>
        <v>0</v>
      </c>
      <c r="AB176" s="127">
        <f t="shared" si="31"/>
        <v>0</v>
      </c>
      <c r="AD176" s="87">
        <f t="shared" si="25"/>
        <v>30</v>
      </c>
      <c r="AE176" s="69">
        <f t="shared" si="26"/>
        <v>5.7308553301167964E-2</v>
      </c>
      <c r="AF176" s="127">
        <f t="shared" si="32"/>
        <v>0</v>
      </c>
    </row>
    <row r="177" spans="2:60" outlineLevel="1" x14ac:dyDescent="0.45">
      <c r="C177" s="74">
        <f>$D$128</f>
        <v>56979</v>
      </c>
      <c r="D177" s="67">
        <f t="shared" si="15"/>
        <v>0</v>
      </c>
      <c r="E177" s="67">
        <f t="shared" si="16"/>
        <v>0</v>
      </c>
      <c r="F177" s="67">
        <f t="shared" si="17"/>
        <v>0</v>
      </c>
      <c r="G177" s="67">
        <f t="shared" si="27"/>
        <v>0</v>
      </c>
      <c r="I177" s="83">
        <f t="shared" si="33"/>
        <v>3.5</v>
      </c>
      <c r="J177" s="83">
        <f t="shared" si="34"/>
        <v>37</v>
      </c>
      <c r="K177" s="83">
        <f t="shared" si="35"/>
        <v>75</v>
      </c>
      <c r="M177" s="127">
        <f t="shared" si="18"/>
        <v>0</v>
      </c>
      <c r="N177" s="127">
        <f t="shared" si="19"/>
        <v>0</v>
      </c>
      <c r="O177" s="127">
        <f t="shared" si="20"/>
        <v>0</v>
      </c>
      <c r="P177" s="127">
        <f t="shared" si="28"/>
        <v>0</v>
      </c>
      <c r="R177" s="83">
        <f t="shared" si="36"/>
        <v>3.8633451171874986E-2</v>
      </c>
      <c r="S177" s="127">
        <f t="shared" si="21"/>
        <v>0</v>
      </c>
      <c r="T177" s="83">
        <f t="shared" si="37"/>
        <v>0.14349567578124994</v>
      </c>
      <c r="U177" s="127">
        <f t="shared" si="22"/>
        <v>0</v>
      </c>
      <c r="V177" s="83">
        <f t="shared" si="38"/>
        <v>1.6833146582031244</v>
      </c>
      <c r="W177" s="127">
        <f t="shared" si="23"/>
        <v>0</v>
      </c>
      <c r="X177" s="127">
        <f t="shared" si="29"/>
        <v>0</v>
      </c>
      <c r="Z177" s="127">
        <f t="shared" si="30"/>
        <v>0</v>
      </c>
      <c r="AA177" s="127">
        <f t="shared" si="24"/>
        <v>0</v>
      </c>
      <c r="AB177" s="127">
        <f t="shared" si="31"/>
        <v>0</v>
      </c>
      <c r="AD177" s="87">
        <f t="shared" si="25"/>
        <v>31</v>
      </c>
      <c r="AE177" s="69">
        <f t="shared" si="26"/>
        <v>5.2098684819243603E-2</v>
      </c>
      <c r="AF177" s="127">
        <f t="shared" si="32"/>
        <v>0</v>
      </c>
    </row>
    <row r="178" spans="2:60" outlineLevel="1" x14ac:dyDescent="0.45">
      <c r="C178" s="74">
        <f>$D$129</f>
        <v>57345</v>
      </c>
      <c r="D178" s="67">
        <f t="shared" si="15"/>
        <v>0</v>
      </c>
      <c r="E178" s="67">
        <f t="shared" si="16"/>
        <v>0</v>
      </c>
      <c r="F178" s="67">
        <f t="shared" si="17"/>
        <v>0</v>
      </c>
      <c r="G178" s="67">
        <f t="shared" si="27"/>
        <v>0</v>
      </c>
      <c r="I178" s="83">
        <f t="shared" si="33"/>
        <v>3.5</v>
      </c>
      <c r="J178" s="83">
        <f t="shared" si="34"/>
        <v>37</v>
      </c>
      <c r="K178" s="83">
        <f t="shared" si="35"/>
        <v>75</v>
      </c>
      <c r="M178" s="127">
        <f t="shared" si="18"/>
        <v>0</v>
      </c>
      <c r="N178" s="127">
        <f t="shared" si="19"/>
        <v>0</v>
      </c>
      <c r="O178" s="127">
        <f t="shared" si="20"/>
        <v>0</v>
      </c>
      <c r="P178" s="127">
        <f t="shared" si="28"/>
        <v>0</v>
      </c>
      <c r="R178" s="83">
        <f t="shared" si="36"/>
        <v>3.8633451171874986E-2</v>
      </c>
      <c r="S178" s="127">
        <f t="shared" si="21"/>
        <v>0</v>
      </c>
      <c r="T178" s="83">
        <f t="shared" si="37"/>
        <v>0.14349567578124994</v>
      </c>
      <c r="U178" s="127">
        <f t="shared" si="22"/>
        <v>0</v>
      </c>
      <c r="V178" s="83">
        <f t="shared" si="38"/>
        <v>1.6833146582031244</v>
      </c>
      <c r="W178" s="127">
        <f t="shared" si="23"/>
        <v>0</v>
      </c>
      <c r="X178" s="127">
        <f t="shared" si="29"/>
        <v>0</v>
      </c>
      <c r="Z178" s="127">
        <f t="shared" si="30"/>
        <v>0</v>
      </c>
      <c r="AA178" s="127">
        <f t="shared" si="24"/>
        <v>0</v>
      </c>
      <c r="AB178" s="127">
        <f t="shared" si="31"/>
        <v>0</v>
      </c>
      <c r="AD178" s="87">
        <f t="shared" si="25"/>
        <v>32</v>
      </c>
      <c r="AE178" s="69">
        <f t="shared" si="26"/>
        <v>4.7362440744766907E-2</v>
      </c>
      <c r="AF178" s="127">
        <f t="shared" si="32"/>
        <v>0</v>
      </c>
    </row>
    <row r="179" spans="2:60" outlineLevel="1" x14ac:dyDescent="0.45">
      <c r="C179" s="74">
        <f>$D$130</f>
        <v>57710</v>
      </c>
      <c r="D179" s="67">
        <f t="shared" si="15"/>
        <v>0</v>
      </c>
      <c r="E179" s="67">
        <f t="shared" si="16"/>
        <v>0</v>
      </c>
      <c r="F179" s="67">
        <f t="shared" si="17"/>
        <v>0</v>
      </c>
      <c r="G179" s="67">
        <f t="shared" si="27"/>
        <v>0</v>
      </c>
      <c r="I179" s="83">
        <f t="shared" si="33"/>
        <v>3.5</v>
      </c>
      <c r="J179" s="83">
        <f t="shared" si="34"/>
        <v>37</v>
      </c>
      <c r="K179" s="83">
        <f t="shared" si="35"/>
        <v>75</v>
      </c>
      <c r="M179" s="127">
        <f t="shared" si="18"/>
        <v>0</v>
      </c>
      <c r="N179" s="127">
        <f t="shared" si="19"/>
        <v>0</v>
      </c>
      <c r="O179" s="127">
        <f t="shared" si="20"/>
        <v>0</v>
      </c>
      <c r="P179" s="127">
        <f t="shared" si="28"/>
        <v>0</v>
      </c>
      <c r="R179" s="83">
        <f t="shared" si="36"/>
        <v>3.8633451171874986E-2</v>
      </c>
      <c r="S179" s="127">
        <f t="shared" si="21"/>
        <v>0</v>
      </c>
      <c r="T179" s="83">
        <f t="shared" si="37"/>
        <v>0.14349567578124994</v>
      </c>
      <c r="U179" s="127">
        <f t="shared" si="22"/>
        <v>0</v>
      </c>
      <c r="V179" s="83">
        <f t="shared" si="38"/>
        <v>1.6833146582031244</v>
      </c>
      <c r="W179" s="127">
        <f t="shared" si="23"/>
        <v>0</v>
      </c>
      <c r="X179" s="127">
        <f t="shared" si="29"/>
        <v>0</v>
      </c>
      <c r="Z179" s="127">
        <f t="shared" si="30"/>
        <v>0</v>
      </c>
      <c r="AA179" s="127">
        <f t="shared" si="24"/>
        <v>0</v>
      </c>
      <c r="AB179" s="127">
        <f t="shared" si="31"/>
        <v>0</v>
      </c>
      <c r="AD179" s="87">
        <f t="shared" si="25"/>
        <v>33</v>
      </c>
      <c r="AE179" s="69">
        <f t="shared" si="26"/>
        <v>4.3056764313424457E-2</v>
      </c>
      <c r="AF179" s="127">
        <f t="shared" si="32"/>
        <v>0</v>
      </c>
    </row>
    <row r="180" spans="2:60" outlineLevel="1" x14ac:dyDescent="0.45">
      <c r="C180" s="74">
        <f>$D$131</f>
        <v>58075</v>
      </c>
      <c r="D180" s="67">
        <f t="shared" si="15"/>
        <v>0</v>
      </c>
      <c r="E180" s="67">
        <f t="shared" si="16"/>
        <v>0</v>
      </c>
      <c r="F180" s="67">
        <f t="shared" si="17"/>
        <v>0</v>
      </c>
      <c r="G180" s="67">
        <f t="shared" si="27"/>
        <v>0</v>
      </c>
      <c r="I180" s="83">
        <f t="shared" si="33"/>
        <v>3.5</v>
      </c>
      <c r="J180" s="83">
        <f t="shared" si="34"/>
        <v>37</v>
      </c>
      <c r="K180" s="83">
        <f t="shared" si="35"/>
        <v>75</v>
      </c>
      <c r="M180" s="127">
        <f t="shared" si="18"/>
        <v>0</v>
      </c>
      <c r="N180" s="127">
        <f t="shared" si="19"/>
        <v>0</v>
      </c>
      <c r="O180" s="127">
        <f t="shared" si="20"/>
        <v>0</v>
      </c>
      <c r="P180" s="127">
        <f t="shared" si="28"/>
        <v>0</v>
      </c>
      <c r="R180" s="83">
        <f t="shared" si="36"/>
        <v>3.8633451171874986E-2</v>
      </c>
      <c r="S180" s="127">
        <f t="shared" si="21"/>
        <v>0</v>
      </c>
      <c r="T180" s="83">
        <f t="shared" si="37"/>
        <v>0.14349567578124994</v>
      </c>
      <c r="U180" s="127">
        <f t="shared" si="22"/>
        <v>0</v>
      </c>
      <c r="V180" s="83">
        <f t="shared" si="38"/>
        <v>1.6833146582031244</v>
      </c>
      <c r="W180" s="127">
        <f t="shared" si="23"/>
        <v>0</v>
      </c>
      <c r="X180" s="127">
        <f t="shared" si="29"/>
        <v>0</v>
      </c>
      <c r="Z180" s="127">
        <f t="shared" si="30"/>
        <v>0</v>
      </c>
      <c r="AA180" s="127">
        <f t="shared" si="24"/>
        <v>0</v>
      </c>
      <c r="AB180" s="127">
        <f t="shared" si="31"/>
        <v>0</v>
      </c>
      <c r="AD180" s="87">
        <f t="shared" si="25"/>
        <v>34</v>
      </c>
      <c r="AE180" s="69">
        <f t="shared" si="26"/>
        <v>3.9142513012204054E-2</v>
      </c>
      <c r="AF180" s="127">
        <f t="shared" si="32"/>
        <v>0</v>
      </c>
    </row>
    <row r="181" spans="2:60" outlineLevel="1" x14ac:dyDescent="0.45">
      <c r="C181" s="74">
        <f>$D$132</f>
        <v>58440</v>
      </c>
      <c r="D181" s="67">
        <f t="shared" si="15"/>
        <v>0</v>
      </c>
      <c r="E181" s="67">
        <f t="shared" si="16"/>
        <v>0</v>
      </c>
      <c r="F181" s="67">
        <f t="shared" si="17"/>
        <v>0</v>
      </c>
      <c r="G181" s="67">
        <f t="shared" si="27"/>
        <v>0</v>
      </c>
      <c r="I181" s="83">
        <f t="shared" si="33"/>
        <v>3.5</v>
      </c>
      <c r="J181" s="83">
        <f t="shared" si="34"/>
        <v>37</v>
      </c>
      <c r="K181" s="83">
        <f t="shared" si="35"/>
        <v>75</v>
      </c>
      <c r="M181" s="127">
        <f t="shared" si="18"/>
        <v>0</v>
      </c>
      <c r="N181" s="127">
        <f t="shared" si="19"/>
        <v>0</v>
      </c>
      <c r="O181" s="127">
        <f t="shared" si="20"/>
        <v>0</v>
      </c>
      <c r="P181" s="127">
        <f t="shared" si="28"/>
        <v>0</v>
      </c>
      <c r="R181" s="83">
        <f t="shared" si="36"/>
        <v>3.8633451171874986E-2</v>
      </c>
      <c r="S181" s="127">
        <f t="shared" si="21"/>
        <v>0</v>
      </c>
      <c r="T181" s="83">
        <f t="shared" si="37"/>
        <v>0.14349567578124994</v>
      </c>
      <c r="U181" s="127">
        <f t="shared" si="22"/>
        <v>0</v>
      </c>
      <c r="V181" s="83">
        <f t="shared" si="38"/>
        <v>1.6833146582031244</v>
      </c>
      <c r="W181" s="127">
        <f t="shared" si="23"/>
        <v>0</v>
      </c>
      <c r="X181" s="127">
        <f t="shared" si="29"/>
        <v>0</v>
      </c>
      <c r="Z181" s="127">
        <f t="shared" si="30"/>
        <v>0</v>
      </c>
      <c r="AA181" s="127">
        <f t="shared" si="24"/>
        <v>0</v>
      </c>
      <c r="AB181" s="127">
        <f t="shared" si="31"/>
        <v>0</v>
      </c>
      <c r="AD181" s="87">
        <f t="shared" si="25"/>
        <v>35</v>
      </c>
      <c r="AE181" s="69">
        <f t="shared" si="26"/>
        <v>3.5584102738367311E-2</v>
      </c>
      <c r="AF181" s="127">
        <f t="shared" si="32"/>
        <v>0</v>
      </c>
    </row>
    <row r="182" spans="2:60" outlineLevel="1" x14ac:dyDescent="0.45">
      <c r="C182" s="74">
        <f>$D$133</f>
        <v>58806</v>
      </c>
      <c r="D182" s="67">
        <f t="shared" si="15"/>
        <v>0</v>
      </c>
      <c r="E182" s="67">
        <f t="shared" si="16"/>
        <v>0</v>
      </c>
      <c r="F182" s="67">
        <f t="shared" si="17"/>
        <v>0</v>
      </c>
      <c r="G182" s="67">
        <f t="shared" si="27"/>
        <v>0</v>
      </c>
      <c r="I182" s="83">
        <f t="shared" si="33"/>
        <v>3.5</v>
      </c>
      <c r="J182" s="83">
        <f t="shared" si="34"/>
        <v>37</v>
      </c>
      <c r="K182" s="83">
        <f t="shared" si="35"/>
        <v>75</v>
      </c>
      <c r="M182" s="127">
        <f t="shared" si="18"/>
        <v>0</v>
      </c>
      <c r="N182" s="127">
        <f t="shared" si="19"/>
        <v>0</v>
      </c>
      <c r="O182" s="127">
        <f t="shared" si="20"/>
        <v>0</v>
      </c>
      <c r="P182" s="127">
        <f t="shared" si="28"/>
        <v>0</v>
      </c>
      <c r="R182" s="83">
        <f t="shared" si="36"/>
        <v>3.8633451171874986E-2</v>
      </c>
      <c r="S182" s="127">
        <f t="shared" si="21"/>
        <v>0</v>
      </c>
      <c r="T182" s="83">
        <f t="shared" si="37"/>
        <v>0.14349567578124994</v>
      </c>
      <c r="U182" s="127">
        <f t="shared" si="22"/>
        <v>0</v>
      </c>
      <c r="V182" s="83">
        <f t="shared" si="38"/>
        <v>1.6833146582031244</v>
      </c>
      <c r="W182" s="127">
        <f t="shared" si="23"/>
        <v>0</v>
      </c>
      <c r="X182" s="127">
        <f t="shared" si="29"/>
        <v>0</v>
      </c>
      <c r="Z182" s="127">
        <f t="shared" si="30"/>
        <v>0</v>
      </c>
      <c r="AA182" s="127">
        <f t="shared" si="24"/>
        <v>0</v>
      </c>
      <c r="AB182" s="127">
        <f t="shared" si="31"/>
        <v>0</v>
      </c>
      <c r="AD182" s="87">
        <f t="shared" si="25"/>
        <v>36</v>
      </c>
      <c r="AE182" s="69">
        <f t="shared" si="26"/>
        <v>3.2349184307606652E-2</v>
      </c>
      <c r="AF182" s="127">
        <f t="shared" si="32"/>
        <v>0</v>
      </c>
    </row>
    <row r="183" spans="2:60" outlineLevel="1" x14ac:dyDescent="0.45">
      <c r="C183" s="74">
        <f>$D$134</f>
        <v>59171</v>
      </c>
      <c r="D183" s="67">
        <f t="shared" si="15"/>
        <v>0</v>
      </c>
      <c r="E183" s="67">
        <f t="shared" si="16"/>
        <v>0</v>
      </c>
      <c r="F183" s="67">
        <f t="shared" si="17"/>
        <v>0</v>
      </c>
      <c r="G183" s="67">
        <f t="shared" si="27"/>
        <v>0</v>
      </c>
      <c r="I183" s="83">
        <f t="shared" si="33"/>
        <v>3.5</v>
      </c>
      <c r="J183" s="83">
        <f t="shared" si="34"/>
        <v>37</v>
      </c>
      <c r="K183" s="83">
        <f t="shared" si="35"/>
        <v>75</v>
      </c>
      <c r="M183" s="127">
        <f t="shared" si="18"/>
        <v>0</v>
      </c>
      <c r="N183" s="127">
        <f t="shared" si="19"/>
        <v>0</v>
      </c>
      <c r="O183" s="127">
        <f t="shared" si="20"/>
        <v>0</v>
      </c>
      <c r="P183" s="127">
        <f t="shared" si="28"/>
        <v>0</v>
      </c>
      <c r="R183" s="83">
        <f t="shared" si="36"/>
        <v>3.8633451171874986E-2</v>
      </c>
      <c r="S183" s="127">
        <f t="shared" si="21"/>
        <v>0</v>
      </c>
      <c r="T183" s="83">
        <f t="shared" si="37"/>
        <v>0.14349567578124994</v>
      </c>
      <c r="U183" s="127">
        <f t="shared" si="22"/>
        <v>0</v>
      </c>
      <c r="V183" s="83">
        <f t="shared" si="38"/>
        <v>1.6833146582031244</v>
      </c>
      <c r="W183" s="127">
        <f t="shared" si="23"/>
        <v>0</v>
      </c>
      <c r="X183" s="127">
        <f t="shared" si="29"/>
        <v>0</v>
      </c>
      <c r="Z183" s="127">
        <f t="shared" si="30"/>
        <v>0</v>
      </c>
      <c r="AA183" s="127">
        <f t="shared" si="24"/>
        <v>0</v>
      </c>
      <c r="AB183" s="127">
        <f t="shared" si="31"/>
        <v>0</v>
      </c>
      <c r="AD183" s="87">
        <f t="shared" si="25"/>
        <v>37</v>
      </c>
      <c r="AE183" s="69">
        <f t="shared" si="26"/>
        <v>2.94083493705515E-2</v>
      </c>
      <c r="AF183" s="127">
        <f t="shared" si="32"/>
        <v>0</v>
      </c>
    </row>
    <row r="184" spans="2:60" outlineLevel="1" x14ac:dyDescent="0.45">
      <c r="C184" s="74">
        <f>$D$135</f>
        <v>59536</v>
      </c>
      <c r="D184" s="67">
        <f t="shared" si="15"/>
        <v>0</v>
      </c>
      <c r="E184" s="67">
        <f t="shared" si="16"/>
        <v>0</v>
      </c>
      <c r="F184" s="67">
        <f t="shared" si="17"/>
        <v>0</v>
      </c>
      <c r="G184" s="67">
        <f t="shared" si="27"/>
        <v>0</v>
      </c>
      <c r="I184" s="83">
        <f t="shared" si="33"/>
        <v>3.5</v>
      </c>
      <c r="J184" s="83">
        <f t="shared" si="34"/>
        <v>37</v>
      </c>
      <c r="K184" s="83">
        <f t="shared" si="35"/>
        <v>75</v>
      </c>
      <c r="M184" s="127">
        <f t="shared" si="18"/>
        <v>0</v>
      </c>
      <c r="N184" s="127">
        <f t="shared" si="19"/>
        <v>0</v>
      </c>
      <c r="O184" s="127">
        <f t="shared" si="20"/>
        <v>0</v>
      </c>
      <c r="P184" s="127">
        <f t="shared" si="28"/>
        <v>0</v>
      </c>
      <c r="R184" s="83">
        <f t="shared" si="36"/>
        <v>3.8633451171874986E-2</v>
      </c>
      <c r="S184" s="127">
        <f t="shared" si="21"/>
        <v>0</v>
      </c>
      <c r="T184" s="83">
        <f t="shared" si="37"/>
        <v>0.14349567578124994</v>
      </c>
      <c r="U184" s="127">
        <f t="shared" si="22"/>
        <v>0</v>
      </c>
      <c r="V184" s="83">
        <f t="shared" si="38"/>
        <v>1.6833146582031244</v>
      </c>
      <c r="W184" s="127">
        <f t="shared" si="23"/>
        <v>0</v>
      </c>
      <c r="X184" s="127">
        <f t="shared" si="29"/>
        <v>0</v>
      </c>
      <c r="Z184" s="127">
        <f t="shared" si="30"/>
        <v>0</v>
      </c>
      <c r="AA184" s="127">
        <f t="shared" si="24"/>
        <v>0</v>
      </c>
      <c r="AB184" s="127">
        <f t="shared" si="31"/>
        <v>0</v>
      </c>
      <c r="AD184" s="87">
        <f t="shared" si="25"/>
        <v>38</v>
      </c>
      <c r="AE184" s="69">
        <f t="shared" si="26"/>
        <v>2.6734863064137721E-2</v>
      </c>
      <c r="AF184" s="127">
        <f t="shared" si="32"/>
        <v>0</v>
      </c>
    </row>
    <row r="185" spans="2:60" outlineLevel="1" x14ac:dyDescent="0.45">
      <c r="C185" s="74">
        <f>$D$136</f>
        <v>59901</v>
      </c>
      <c r="D185" s="67">
        <f t="shared" si="15"/>
        <v>0</v>
      </c>
      <c r="E185" s="67">
        <f t="shared" si="16"/>
        <v>0</v>
      </c>
      <c r="F185" s="67">
        <f t="shared" si="17"/>
        <v>0</v>
      </c>
      <c r="G185" s="67">
        <f t="shared" si="27"/>
        <v>0</v>
      </c>
      <c r="I185" s="83">
        <f t="shared" si="33"/>
        <v>3.5</v>
      </c>
      <c r="J185" s="83">
        <f t="shared" si="34"/>
        <v>37</v>
      </c>
      <c r="K185" s="83">
        <f t="shared" si="35"/>
        <v>75</v>
      </c>
      <c r="M185" s="127">
        <f t="shared" si="18"/>
        <v>0</v>
      </c>
      <c r="N185" s="127">
        <f t="shared" si="19"/>
        <v>0</v>
      </c>
      <c r="O185" s="127">
        <f t="shared" si="20"/>
        <v>0</v>
      </c>
      <c r="P185" s="127">
        <f t="shared" si="28"/>
        <v>0</v>
      </c>
      <c r="R185" s="83">
        <f t="shared" si="36"/>
        <v>3.8633451171874986E-2</v>
      </c>
      <c r="S185" s="127">
        <f t="shared" si="21"/>
        <v>0</v>
      </c>
      <c r="T185" s="83">
        <f t="shared" si="37"/>
        <v>0.14349567578124994</v>
      </c>
      <c r="U185" s="127">
        <f t="shared" si="22"/>
        <v>0</v>
      </c>
      <c r="V185" s="83">
        <f t="shared" si="38"/>
        <v>1.6833146582031244</v>
      </c>
      <c r="W185" s="127">
        <f t="shared" si="23"/>
        <v>0</v>
      </c>
      <c r="X185" s="127">
        <f t="shared" si="29"/>
        <v>0</v>
      </c>
      <c r="Z185" s="127">
        <f t="shared" si="30"/>
        <v>0</v>
      </c>
      <c r="AA185" s="127">
        <f t="shared" si="24"/>
        <v>0</v>
      </c>
      <c r="AB185" s="127">
        <f t="shared" si="31"/>
        <v>0</v>
      </c>
      <c r="AD185" s="87">
        <f t="shared" si="25"/>
        <v>39</v>
      </c>
      <c r="AE185" s="69">
        <f t="shared" si="26"/>
        <v>2.4304420967397926E-2</v>
      </c>
      <c r="AF185" s="127">
        <f t="shared" si="32"/>
        <v>0</v>
      </c>
    </row>
    <row r="186" spans="2:60" outlineLevel="1" x14ac:dyDescent="0.45">
      <c r="C186" s="74">
        <f>$D$137</f>
        <v>60267</v>
      </c>
      <c r="D186" s="67">
        <f t="shared" si="15"/>
        <v>0</v>
      </c>
      <c r="E186" s="67">
        <f t="shared" si="16"/>
        <v>0</v>
      </c>
      <c r="F186" s="67">
        <f t="shared" si="17"/>
        <v>0</v>
      </c>
      <c r="G186" s="67">
        <f t="shared" si="27"/>
        <v>0</v>
      </c>
      <c r="I186" s="83">
        <f t="shared" si="33"/>
        <v>3.5</v>
      </c>
      <c r="J186" s="83">
        <f t="shared" si="34"/>
        <v>37</v>
      </c>
      <c r="K186" s="83">
        <f t="shared" si="35"/>
        <v>75</v>
      </c>
      <c r="M186" s="127">
        <f t="shared" si="18"/>
        <v>0</v>
      </c>
      <c r="N186" s="127">
        <f t="shared" si="19"/>
        <v>0</v>
      </c>
      <c r="O186" s="127">
        <f t="shared" si="20"/>
        <v>0</v>
      </c>
      <c r="P186" s="127">
        <f t="shared" si="28"/>
        <v>0</v>
      </c>
      <c r="R186" s="83">
        <f t="shared" si="36"/>
        <v>3.8633451171874986E-2</v>
      </c>
      <c r="S186" s="127">
        <f t="shared" si="21"/>
        <v>0</v>
      </c>
      <c r="T186" s="83">
        <f t="shared" si="37"/>
        <v>0.14349567578124994</v>
      </c>
      <c r="U186" s="127">
        <f t="shared" si="22"/>
        <v>0</v>
      </c>
      <c r="V186" s="83">
        <f t="shared" si="38"/>
        <v>1.6833146582031244</v>
      </c>
      <c r="W186" s="127">
        <f t="shared" si="23"/>
        <v>0</v>
      </c>
      <c r="X186" s="127">
        <f t="shared" si="29"/>
        <v>0</v>
      </c>
      <c r="Z186" s="127">
        <f t="shared" si="30"/>
        <v>0</v>
      </c>
      <c r="AA186" s="127">
        <f t="shared" si="24"/>
        <v>0</v>
      </c>
      <c r="AB186" s="127">
        <f t="shared" si="31"/>
        <v>0</v>
      </c>
      <c r="AD186" s="87">
        <f t="shared" si="25"/>
        <v>40</v>
      </c>
      <c r="AE186" s="69">
        <f t="shared" si="26"/>
        <v>2.2094928152179935E-2</v>
      </c>
      <c r="AF186" s="127">
        <f t="shared" si="32"/>
        <v>0</v>
      </c>
    </row>
    <row r="187" spans="2:60" outlineLevel="1" x14ac:dyDescent="0.45">
      <c r="C187" s="21" t="s">
        <v>54</v>
      </c>
      <c r="D187" s="54">
        <f>SUM(D147:D186)</f>
        <v>8172521.7110842103</v>
      </c>
      <c r="E187" s="54">
        <f t="shared" ref="E187:F187" si="39">SUM(E147:E186)</f>
        <v>593705.31492552895</v>
      </c>
      <c r="F187" s="54">
        <f t="shared" si="39"/>
        <v>32673.066560435989</v>
      </c>
      <c r="G187" s="54">
        <f>SUM(G147:G186)</f>
        <v>11930791.999999996</v>
      </c>
      <c r="M187" s="41">
        <f>SUM(M147:M186)</f>
        <v>27353.872488869692</v>
      </c>
      <c r="N187" s="41">
        <f t="shared" ref="N187:P187" si="40">SUM(N147:N186)</f>
        <v>21525.273935295209</v>
      </c>
      <c r="O187" s="41">
        <f t="shared" si="40"/>
        <v>2450.4799920326996</v>
      </c>
      <c r="P187" s="41">
        <f t="shared" si="40"/>
        <v>51329.6264161976</v>
      </c>
      <c r="R187" s="84"/>
      <c r="S187" s="139">
        <f>SUM(S147:S186)</f>
        <v>454.2190527947489</v>
      </c>
      <c r="T187" s="84"/>
      <c r="U187" s="139">
        <f>SUM(U147:U186)</f>
        <v>1687.0993389519249</v>
      </c>
      <c r="V187" s="84"/>
      <c r="W187" s="139">
        <f>SUM(W147:W186)</f>
        <v>19790.973014628344</v>
      </c>
      <c r="X187" s="139">
        <f>SUM(X147:X186)</f>
        <v>21932.291406375018</v>
      </c>
      <c r="Z187" s="139">
        <f>SUM(Z147:Z186)</f>
        <v>29397.335009822582</v>
      </c>
      <c r="AA187" s="139">
        <f>SUM(AA147:AA186)</f>
        <v>847.5466125080593</v>
      </c>
      <c r="AB187" s="139">
        <f t="shared" si="31"/>
        <v>28549.788397314522</v>
      </c>
      <c r="AD187" s="88"/>
      <c r="AE187" s="88"/>
      <c r="AF187" s="139">
        <f>SUM(AF147:AF186)</f>
        <v>11880.060312065956</v>
      </c>
    </row>
    <row r="188" spans="2:60" outlineLevel="1" x14ac:dyDescent="0.45">
      <c r="C188" s="39" t="s">
        <v>55</v>
      </c>
      <c r="D188" s="67">
        <f t="shared" ref="D188:F188" si="41">D189-D187</f>
        <v>0</v>
      </c>
      <c r="E188" s="67">
        <f t="shared" si="41"/>
        <v>0</v>
      </c>
      <c r="F188" s="67">
        <f t="shared" si="41"/>
        <v>0</v>
      </c>
      <c r="G188" s="67">
        <f>G189-G187</f>
        <v>0</v>
      </c>
      <c r="I188" s="83">
        <f t="shared" si="33"/>
        <v>3.5</v>
      </c>
      <c r="J188" s="83">
        <f t="shared" si="34"/>
        <v>37</v>
      </c>
      <c r="K188" s="83">
        <f t="shared" si="35"/>
        <v>75</v>
      </c>
      <c r="M188" s="138">
        <f>D188*I188/Units</f>
        <v>0</v>
      </c>
      <c r="N188" s="138">
        <f>E188*J188/Units</f>
        <v>0</v>
      </c>
      <c r="O188" s="138">
        <f>F188*K188/Units</f>
        <v>0</v>
      </c>
      <c r="P188" s="138">
        <f>G188*L188/Units</f>
        <v>0</v>
      </c>
      <c r="R188" s="64">
        <f>R186</f>
        <v>3.8633451171874986E-2</v>
      </c>
      <c r="S188" s="127">
        <f>R188*$G188/Units</f>
        <v>0</v>
      </c>
      <c r="T188" s="64">
        <f>T186</f>
        <v>0.14349567578124994</v>
      </c>
      <c r="U188" s="127">
        <f>T188*$G188/Units</f>
        <v>0</v>
      </c>
      <c r="V188" s="64">
        <f>V186</f>
        <v>1.6833146582031244</v>
      </c>
      <c r="W188" s="127">
        <f>V188*$G188/Units</f>
        <v>0</v>
      </c>
      <c r="X188" s="127">
        <f t="shared" ref="X188" si="42">S188+U188+W188</f>
        <v>0</v>
      </c>
      <c r="Z188" s="127">
        <f t="shared" ref="Z188" si="43">P188-X188</f>
        <v>0</v>
      </c>
      <c r="AA188" s="127">
        <f>(G188/$G$189)*$H$85</f>
        <v>0</v>
      </c>
      <c r="AB188" s="127">
        <f t="shared" ref="AB188" si="44">Z188-AA188</f>
        <v>0</v>
      </c>
      <c r="AD188" s="90">
        <f>AD186</f>
        <v>40</v>
      </c>
      <c r="AE188" s="89">
        <f>AE186</f>
        <v>2.2094928152179935E-2</v>
      </c>
      <c r="AF188" s="140">
        <f t="shared" ref="AF188" si="45">AB188*AE188</f>
        <v>0</v>
      </c>
    </row>
    <row r="189" spans="2:60" outlineLevel="1" x14ac:dyDescent="0.45">
      <c r="C189" s="28" t="s">
        <v>6</v>
      </c>
      <c r="D189" s="54">
        <f>$H$79*Gas_Pct</f>
        <v>8172521.7110842112</v>
      </c>
      <c r="E189" s="54">
        <f>$H$79*NGL_Pct/Bbl_to_Mcfe</f>
        <v>593705.31492552906</v>
      </c>
      <c r="F189" s="54">
        <f>$H$79*Oil_Pct/Bbl_to_Mcfe</f>
        <v>32673.066560435993</v>
      </c>
      <c r="G189" s="54">
        <f>$H$79</f>
        <v>11930792</v>
      </c>
      <c r="M189" s="41">
        <f>M187+M188</f>
        <v>27353.872488869692</v>
      </c>
      <c r="N189" s="41">
        <f t="shared" ref="N189:P189" si="46">N187+N188</f>
        <v>21525.273935295209</v>
      </c>
      <c r="O189" s="41">
        <f t="shared" si="46"/>
        <v>2450.4799920326996</v>
      </c>
      <c r="P189" s="41">
        <f t="shared" si="46"/>
        <v>51329.6264161976</v>
      </c>
      <c r="R189" s="50"/>
      <c r="S189" s="41">
        <f>S187+S188</f>
        <v>454.2190527947489</v>
      </c>
      <c r="T189" s="50"/>
      <c r="U189" s="41">
        <f>U187+U188</f>
        <v>1687.0993389519249</v>
      </c>
      <c r="V189" s="50"/>
      <c r="W189" s="41">
        <f t="shared" ref="W189:X189" si="47">W187+W188</f>
        <v>19790.973014628344</v>
      </c>
      <c r="X189" s="41">
        <f t="shared" si="47"/>
        <v>21932.291406375018</v>
      </c>
      <c r="Z189" s="41">
        <f>Z187+Z188</f>
        <v>29397.335009822582</v>
      </c>
      <c r="AA189" s="41">
        <f t="shared" ref="AA189:AB189" si="48">AA187+AA188</f>
        <v>847.5466125080593</v>
      </c>
      <c r="AB189" s="41">
        <f t="shared" si="48"/>
        <v>28549.788397314522</v>
      </c>
      <c r="AF189" s="42">
        <f>AF187+AF188</f>
        <v>11880.060312065956</v>
      </c>
    </row>
    <row r="190" spans="2:60" x14ac:dyDescent="0.45">
      <c r="T190" s="127"/>
    </row>
    <row r="191" spans="2:60" x14ac:dyDescent="0.45">
      <c r="B191" s="2" t="s">
        <v>79</v>
      </c>
      <c r="C191" s="3"/>
      <c r="D191" s="25"/>
      <c r="E191" s="4"/>
      <c r="F191" s="3"/>
      <c r="G191" s="72"/>
      <c r="H191" s="3"/>
      <c r="I191" s="3"/>
      <c r="J191" s="4"/>
      <c r="K191" s="3"/>
      <c r="L191" s="25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27"/>
      <c r="BB191" s="27"/>
      <c r="BC191" s="27"/>
      <c r="BD191" s="27"/>
      <c r="BE191" s="27"/>
      <c r="BF191" s="27"/>
      <c r="BG191" s="27"/>
      <c r="BH191" s="27"/>
    </row>
    <row r="192" spans="2:60" outlineLevel="1" x14ac:dyDescent="0.45">
      <c r="B192" s="1"/>
      <c r="C192" s="1"/>
      <c r="J192" s="1"/>
      <c r="Q192" s="1"/>
      <c r="V192" s="1"/>
    </row>
    <row r="193" spans="2:52" outlineLevel="1" x14ac:dyDescent="0.45">
      <c r="F193" s="47"/>
      <c r="G193" s="93"/>
      <c r="H193" s="98" t="s">
        <v>73</v>
      </c>
      <c r="I193" s="134"/>
      <c r="J193" s="100">
        <f>MIN(New_Net_Wells,Total_New_Wells-SUM($I193:I193))</f>
        <v>55</v>
      </c>
      <c r="K193" s="100">
        <f>MIN(New_Net_Wells,Total_New_Wells-SUM($I193:J193))</f>
        <v>55</v>
      </c>
      <c r="L193" s="100">
        <f>MIN(New_Net_Wells,Total_New_Wells-SUM($I193:K193))</f>
        <v>55</v>
      </c>
      <c r="M193" s="100">
        <f>MIN(New_Net_Wells,Total_New_Wells-SUM($I193:L193))</f>
        <v>55</v>
      </c>
      <c r="N193" s="100">
        <f>MIN(New_Net_Wells,Total_New_Wells-SUM($I193:M193))</f>
        <v>55</v>
      </c>
      <c r="O193" s="100">
        <f>MIN(New_Net_Wells,Total_New_Wells-SUM($I193:N193))</f>
        <v>55</v>
      </c>
      <c r="P193" s="100">
        <f>MIN(New_Net_Wells,Total_New_Wells-SUM($I193:O193))</f>
        <v>55</v>
      </c>
      <c r="Q193" s="100">
        <f>MIN(New_Net_Wells,Total_New_Wells-SUM($I193:P193))</f>
        <v>28.378866666666681</v>
      </c>
      <c r="R193" s="100">
        <f>MIN(New_Net_Wells,Total_New_Wells-SUM($I193:Q193))</f>
        <v>0</v>
      </c>
      <c r="S193" s="100">
        <f>MIN(New_Net_Wells,Total_New_Wells-SUM($I193:R193))</f>
        <v>0</v>
      </c>
      <c r="T193" s="100">
        <f>MIN(New_Net_Wells,Total_New_Wells-SUM($I193:S193))</f>
        <v>0</v>
      </c>
      <c r="U193" s="100">
        <f>MIN(New_Net_Wells,Total_New_Wells-SUM($I193:T193))</f>
        <v>0</v>
      </c>
      <c r="V193" s="100">
        <f>MIN(New_Net_Wells,Total_New_Wells-SUM($I193:U193))</f>
        <v>0</v>
      </c>
      <c r="W193" s="100">
        <f>MIN(New_Net_Wells,Total_New_Wells-SUM($I193:V193))</f>
        <v>0</v>
      </c>
      <c r="X193" s="100">
        <f>MIN(New_Net_Wells,Total_New_Wells-SUM($I193:W193))</f>
        <v>0</v>
      </c>
      <c r="Y193" s="100">
        <f>MIN(New_Net_Wells,Total_New_Wells-SUM($I193:X193))</f>
        <v>0</v>
      </c>
      <c r="Z193" s="100">
        <f>MIN(New_Net_Wells,Total_New_Wells-SUM($I193:Y193))</f>
        <v>0</v>
      </c>
      <c r="AA193" s="100">
        <f>MIN(New_Net_Wells,Total_New_Wells-SUM($I193:Z193))</f>
        <v>0</v>
      </c>
      <c r="AB193" s="100">
        <f>MIN(New_Net_Wells,Total_New_Wells-SUM($I193:AA193))</f>
        <v>0</v>
      </c>
      <c r="AC193" s="100">
        <f>MIN(New_Net_Wells,Total_New_Wells-SUM($I193:AB193))</f>
        <v>0</v>
      </c>
      <c r="AD193" s="100">
        <f>MIN(New_Net_Wells,Total_New_Wells-SUM($I193:AC193))</f>
        <v>0</v>
      </c>
      <c r="AE193" s="100">
        <f>MIN(New_Net_Wells,Total_New_Wells-SUM($I193:AD193))</f>
        <v>0</v>
      </c>
      <c r="AF193" s="100">
        <f>MIN(New_Net_Wells,Total_New_Wells-SUM($I193:AE193))</f>
        <v>0</v>
      </c>
      <c r="AG193" s="100">
        <f>MIN(New_Net_Wells,Total_New_Wells-SUM($I193:AF193))</f>
        <v>0</v>
      </c>
      <c r="AH193" s="100">
        <f>MIN(New_Net_Wells,Total_New_Wells-SUM($I193:AG193))</f>
        <v>0</v>
      </c>
      <c r="AI193" s="100">
        <f>MIN(New_Net_Wells,Total_New_Wells-SUM($I193:AH193))</f>
        <v>0</v>
      </c>
      <c r="AJ193" s="100">
        <f>MIN(New_Net_Wells,Total_New_Wells-SUM($I193:AI193))</f>
        <v>0</v>
      </c>
      <c r="AK193" s="100">
        <f>MIN(New_Net_Wells,Total_New_Wells-SUM($I193:AJ193))</f>
        <v>0</v>
      </c>
      <c r="AL193" s="100">
        <f>MIN(New_Net_Wells,Total_New_Wells-SUM($I193:AK193))</f>
        <v>0</v>
      </c>
      <c r="AM193" s="100">
        <f>MIN(New_Net_Wells,Total_New_Wells-SUM($I193:AL193))</f>
        <v>0</v>
      </c>
      <c r="AN193" s="100">
        <f>MIN(New_Net_Wells,Total_New_Wells-SUM($I193:AM193))</f>
        <v>0</v>
      </c>
      <c r="AO193" s="100">
        <f>MIN(New_Net_Wells,Total_New_Wells-SUM($I193:AN193))</f>
        <v>0</v>
      </c>
      <c r="AP193" s="100">
        <f>MIN(New_Net_Wells,Total_New_Wells-SUM($I193:AO193))</f>
        <v>0</v>
      </c>
      <c r="AQ193" s="100">
        <f>MIN(New_Net_Wells,Total_New_Wells-SUM($I193:AP193))</f>
        <v>0</v>
      </c>
      <c r="AR193" s="100">
        <f>MIN(New_Net_Wells,Total_New_Wells-SUM($I193:AQ193))</f>
        <v>0</v>
      </c>
      <c r="AS193" s="100">
        <f>MIN(New_Net_Wells,Total_New_Wells-SUM($I193:AR193))</f>
        <v>0</v>
      </c>
      <c r="AT193" s="100">
        <f>MIN(New_Net_Wells,Total_New_Wells-SUM($I193:AS193))</f>
        <v>0</v>
      </c>
      <c r="AU193" s="100">
        <f>MIN(New_Net_Wells,Total_New_Wells-SUM($I193:AT193))</f>
        <v>0</v>
      </c>
      <c r="AV193" s="100">
        <f>MIN(New_Net_Wells,Total_New_Wells-SUM($I193:AU193))</f>
        <v>0</v>
      </c>
      <c r="AW193" s="100">
        <f>MIN(New_Net_Wells,Total_New_Wells-SUM($I193:AV193))</f>
        <v>0</v>
      </c>
      <c r="AX193" s="100">
        <f>SUM(J193:AW193)</f>
        <v>413.37886666666668</v>
      </c>
      <c r="AY193" s="100">
        <f>AZ193-AX193</f>
        <v>0</v>
      </c>
      <c r="AZ193" s="100">
        <f>Total_New_Wells</f>
        <v>413.37886666666668</v>
      </c>
    </row>
    <row r="194" spans="2:52" outlineLevel="1" x14ac:dyDescent="0.45">
      <c r="F194" s="47"/>
      <c r="G194" s="93"/>
      <c r="H194" s="98" t="s">
        <v>81</v>
      </c>
      <c r="I194" s="135"/>
      <c r="J194" s="137">
        <f t="shared" ref="J194:AW194" si="49">J193*DC_Cost_per_Well</f>
        <v>563.82978723404256</v>
      </c>
      <c r="K194" s="137">
        <f t="shared" si="49"/>
        <v>563.82978723404256</v>
      </c>
      <c r="L194" s="137">
        <f t="shared" si="49"/>
        <v>563.82978723404256</v>
      </c>
      <c r="M194" s="137">
        <f t="shared" si="49"/>
        <v>563.82978723404256</v>
      </c>
      <c r="N194" s="137">
        <f t="shared" si="49"/>
        <v>563.82978723404256</v>
      </c>
      <c r="O194" s="137">
        <f t="shared" si="49"/>
        <v>563.82978723404256</v>
      </c>
      <c r="P194" s="137">
        <f t="shared" si="49"/>
        <v>563.82978723404256</v>
      </c>
      <c r="Q194" s="137">
        <f t="shared" si="49"/>
        <v>290.92455190199883</v>
      </c>
      <c r="R194" s="137">
        <f t="shared" si="49"/>
        <v>0</v>
      </c>
      <c r="S194" s="137">
        <f t="shared" si="49"/>
        <v>0</v>
      </c>
      <c r="T194" s="137">
        <f t="shared" si="49"/>
        <v>0</v>
      </c>
      <c r="U194" s="137">
        <f t="shared" si="49"/>
        <v>0</v>
      </c>
      <c r="V194" s="137">
        <f t="shared" si="49"/>
        <v>0</v>
      </c>
      <c r="W194" s="137">
        <f t="shared" si="49"/>
        <v>0</v>
      </c>
      <c r="X194" s="137">
        <f t="shared" si="49"/>
        <v>0</v>
      </c>
      <c r="Y194" s="137">
        <f t="shared" si="49"/>
        <v>0</v>
      </c>
      <c r="Z194" s="137">
        <f t="shared" si="49"/>
        <v>0</v>
      </c>
      <c r="AA194" s="137">
        <f t="shared" si="49"/>
        <v>0</v>
      </c>
      <c r="AB194" s="137">
        <f t="shared" si="49"/>
        <v>0</v>
      </c>
      <c r="AC194" s="137">
        <f t="shared" si="49"/>
        <v>0</v>
      </c>
      <c r="AD194" s="137">
        <f t="shared" si="49"/>
        <v>0</v>
      </c>
      <c r="AE194" s="137">
        <f t="shared" si="49"/>
        <v>0</v>
      </c>
      <c r="AF194" s="137">
        <f t="shared" si="49"/>
        <v>0</v>
      </c>
      <c r="AG194" s="137">
        <f t="shared" si="49"/>
        <v>0</v>
      </c>
      <c r="AH194" s="137">
        <f t="shared" si="49"/>
        <v>0</v>
      </c>
      <c r="AI194" s="137">
        <f t="shared" si="49"/>
        <v>0</v>
      </c>
      <c r="AJ194" s="137">
        <f t="shared" si="49"/>
        <v>0</v>
      </c>
      <c r="AK194" s="137">
        <f t="shared" si="49"/>
        <v>0</v>
      </c>
      <c r="AL194" s="137">
        <f t="shared" si="49"/>
        <v>0</v>
      </c>
      <c r="AM194" s="137">
        <f t="shared" si="49"/>
        <v>0</v>
      </c>
      <c r="AN194" s="137">
        <f t="shared" si="49"/>
        <v>0</v>
      </c>
      <c r="AO194" s="137">
        <f t="shared" si="49"/>
        <v>0</v>
      </c>
      <c r="AP194" s="137">
        <f t="shared" si="49"/>
        <v>0</v>
      </c>
      <c r="AQ194" s="137">
        <f t="shared" si="49"/>
        <v>0</v>
      </c>
      <c r="AR194" s="137">
        <f t="shared" si="49"/>
        <v>0</v>
      </c>
      <c r="AS194" s="137">
        <f t="shared" si="49"/>
        <v>0</v>
      </c>
      <c r="AT194" s="137">
        <f t="shared" si="49"/>
        <v>0</v>
      </c>
      <c r="AU194" s="137">
        <f t="shared" si="49"/>
        <v>0</v>
      </c>
      <c r="AV194" s="137">
        <f t="shared" si="49"/>
        <v>0</v>
      </c>
      <c r="AW194" s="137">
        <f t="shared" si="49"/>
        <v>0</v>
      </c>
      <c r="AX194" s="137">
        <f>SUM(J194:AW194)</f>
        <v>4237.7330625402974</v>
      </c>
      <c r="AY194" s="137">
        <f>AY193*DC_Cost_per_Well</f>
        <v>0</v>
      </c>
      <c r="AZ194" s="137">
        <f>AX194+AY194</f>
        <v>4237.7330625402974</v>
      </c>
    </row>
    <row r="195" spans="2:52" outlineLevel="1" x14ac:dyDescent="0.45">
      <c r="F195" s="47"/>
      <c r="G195" s="93"/>
      <c r="H195" s="57"/>
      <c r="I195" s="134"/>
      <c r="J195" s="100"/>
      <c r="K195" s="100"/>
      <c r="L195" s="100"/>
      <c r="M195" s="100"/>
      <c r="N195" s="100"/>
      <c r="O195" s="100"/>
      <c r="P195" s="100"/>
      <c r="Q195" s="100"/>
      <c r="R195" s="100"/>
      <c r="S195" s="100"/>
      <c r="T195" s="100"/>
      <c r="U195" s="100"/>
      <c r="V195" s="100"/>
      <c r="W195" s="100"/>
      <c r="X195" s="100"/>
      <c r="Y195" s="100"/>
      <c r="Z195" s="100"/>
      <c r="AA195" s="100"/>
      <c r="AB195" s="100"/>
      <c r="AC195" s="100"/>
      <c r="AD195" s="100"/>
      <c r="AE195" s="100"/>
      <c r="AF195" s="100"/>
      <c r="AG195" s="100"/>
      <c r="AH195" s="100"/>
      <c r="AI195" s="100"/>
      <c r="AJ195" s="100"/>
      <c r="AK195" s="100"/>
      <c r="AL195" s="100"/>
      <c r="AM195" s="100"/>
      <c r="AN195" s="100"/>
      <c r="AO195" s="100"/>
      <c r="AP195" s="100"/>
      <c r="AQ195" s="100"/>
      <c r="AR195" s="100"/>
      <c r="AS195" s="100"/>
      <c r="AT195" s="100"/>
      <c r="AU195" s="100"/>
      <c r="AV195" s="100"/>
      <c r="AW195" s="100"/>
      <c r="AX195" s="100"/>
      <c r="AY195" s="100"/>
      <c r="AZ195" s="100"/>
    </row>
    <row r="196" spans="2:52" outlineLevel="1" x14ac:dyDescent="0.45">
      <c r="C196" s="49"/>
      <c r="D196" s="49"/>
      <c r="E196" s="102"/>
      <c r="F196" s="103"/>
      <c r="G196" s="104"/>
      <c r="H196" s="105"/>
      <c r="J196" s="64"/>
    </row>
    <row r="197" spans="2:52" outlineLevel="1" x14ac:dyDescent="0.45">
      <c r="C197" s="49"/>
      <c r="D197" s="81" t="s">
        <v>158</v>
      </c>
      <c r="E197" s="80"/>
      <c r="F197" s="80"/>
      <c r="G197" s="20" t="s">
        <v>6</v>
      </c>
      <c r="H197" s="75" t="s">
        <v>74</v>
      </c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</row>
    <row r="198" spans="2:52" outlineLevel="1" x14ac:dyDescent="0.45">
      <c r="B198" s="51"/>
      <c r="C198" s="20" t="s">
        <v>49</v>
      </c>
      <c r="D198" s="20" t="s">
        <v>75</v>
      </c>
      <c r="E198" s="20" t="s">
        <v>77</v>
      </c>
      <c r="F198" s="20" t="s">
        <v>76</v>
      </c>
      <c r="G198" s="157" t="s">
        <v>78</v>
      </c>
      <c r="H198" s="81" t="s">
        <v>2</v>
      </c>
      <c r="I198" s="7"/>
      <c r="J198" s="107">
        <v>1</v>
      </c>
      <c r="K198" s="106">
        <f t="shared" ref="K198:AW198" si="50">J198+1</f>
        <v>2</v>
      </c>
      <c r="L198" s="106">
        <f t="shared" si="50"/>
        <v>3</v>
      </c>
      <c r="M198" s="106">
        <f t="shared" si="50"/>
        <v>4</v>
      </c>
      <c r="N198" s="106">
        <f t="shared" si="50"/>
        <v>5</v>
      </c>
      <c r="O198" s="106">
        <f t="shared" si="50"/>
        <v>6</v>
      </c>
      <c r="P198" s="106">
        <f t="shared" si="50"/>
        <v>7</v>
      </c>
      <c r="Q198" s="106">
        <f t="shared" si="50"/>
        <v>8</v>
      </c>
      <c r="R198" s="106">
        <f t="shared" si="50"/>
        <v>9</v>
      </c>
      <c r="S198" s="106">
        <f t="shared" si="50"/>
        <v>10</v>
      </c>
      <c r="T198" s="106">
        <f t="shared" si="50"/>
        <v>11</v>
      </c>
      <c r="U198" s="106">
        <f t="shared" si="50"/>
        <v>12</v>
      </c>
      <c r="V198" s="106">
        <f t="shared" si="50"/>
        <v>13</v>
      </c>
      <c r="W198" s="106">
        <f t="shared" si="50"/>
        <v>14</v>
      </c>
      <c r="X198" s="106">
        <f t="shared" si="50"/>
        <v>15</v>
      </c>
      <c r="Y198" s="106">
        <f t="shared" si="50"/>
        <v>16</v>
      </c>
      <c r="Z198" s="106">
        <f t="shared" si="50"/>
        <v>17</v>
      </c>
      <c r="AA198" s="106">
        <f t="shared" si="50"/>
        <v>18</v>
      </c>
      <c r="AB198" s="106">
        <f t="shared" si="50"/>
        <v>19</v>
      </c>
      <c r="AC198" s="106">
        <f t="shared" si="50"/>
        <v>20</v>
      </c>
      <c r="AD198" s="106">
        <f t="shared" si="50"/>
        <v>21</v>
      </c>
      <c r="AE198" s="106">
        <f t="shared" si="50"/>
        <v>22</v>
      </c>
      <c r="AF198" s="106">
        <f t="shared" si="50"/>
        <v>23</v>
      </c>
      <c r="AG198" s="106">
        <f t="shared" si="50"/>
        <v>24</v>
      </c>
      <c r="AH198" s="106">
        <f t="shared" si="50"/>
        <v>25</v>
      </c>
      <c r="AI198" s="106">
        <f t="shared" si="50"/>
        <v>26</v>
      </c>
      <c r="AJ198" s="106">
        <f t="shared" si="50"/>
        <v>27</v>
      </c>
      <c r="AK198" s="106">
        <f t="shared" si="50"/>
        <v>28</v>
      </c>
      <c r="AL198" s="106">
        <f t="shared" si="50"/>
        <v>29</v>
      </c>
      <c r="AM198" s="106">
        <f t="shared" si="50"/>
        <v>30</v>
      </c>
      <c r="AN198" s="106">
        <f t="shared" si="50"/>
        <v>31</v>
      </c>
      <c r="AO198" s="106">
        <f t="shared" si="50"/>
        <v>32</v>
      </c>
      <c r="AP198" s="106">
        <f t="shared" si="50"/>
        <v>33</v>
      </c>
      <c r="AQ198" s="106">
        <f t="shared" si="50"/>
        <v>34</v>
      </c>
      <c r="AR198" s="106">
        <f t="shared" si="50"/>
        <v>35</v>
      </c>
      <c r="AS198" s="106">
        <f t="shared" si="50"/>
        <v>36</v>
      </c>
      <c r="AT198" s="106">
        <f t="shared" si="50"/>
        <v>37</v>
      </c>
      <c r="AU198" s="106">
        <f t="shared" si="50"/>
        <v>38</v>
      </c>
      <c r="AV198" s="106">
        <f t="shared" si="50"/>
        <v>39</v>
      </c>
      <c r="AW198" s="106">
        <f t="shared" si="50"/>
        <v>40</v>
      </c>
      <c r="AX198" s="20" t="s">
        <v>54</v>
      </c>
      <c r="AY198" s="20" t="s">
        <v>55</v>
      </c>
      <c r="AZ198" s="20" t="s">
        <v>6</v>
      </c>
    </row>
    <row r="199" spans="2:52" outlineLevel="1" x14ac:dyDescent="0.45">
      <c r="B199" s="51"/>
      <c r="C199" s="7">
        <v>0</v>
      </c>
      <c r="D199" s="51"/>
      <c r="E199" s="51"/>
      <c r="F199" s="51"/>
      <c r="G199" s="51"/>
      <c r="H199" s="136"/>
      <c r="I199" s="7"/>
      <c r="J199" s="7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8"/>
      <c r="AY199" s="58"/>
      <c r="AZ199" s="58"/>
    </row>
    <row r="200" spans="2:52" outlineLevel="1" x14ac:dyDescent="0.45">
      <c r="B200" s="95"/>
      <c r="C200" s="59">
        <f t="shared" ref="C200:C239" si="51">C199+1</f>
        <v>1</v>
      </c>
      <c r="D200" s="56">
        <f t="shared" ref="D200:D239" si="52">G200*Gas_Pct</f>
        <v>1284.363871927605</v>
      </c>
      <c r="E200" s="56">
        <f t="shared" ref="E200:E239" si="53">G200*NGL_Pct/Bbl_to_Mcfe</f>
        <v>93.304574037110612</v>
      </c>
      <c r="F200" s="56">
        <f t="shared" ref="F200:F239" si="54">G200*Oil_Pct/Bbl_to_Mcfe</f>
        <v>5.1347806416219042</v>
      </c>
      <c r="G200" s="56">
        <f>MIN(EUR,IP_Rate*E98)</f>
        <v>1874.9999999999998</v>
      </c>
      <c r="I200" s="56"/>
      <c r="J200" s="56">
        <f t="shared" ref="J200:S209" ca="1" si="55">IF($C200&lt;J$198,0,AVERAGE(OFFSET($G$198,$C200-J$198+1,0)*J$193,OFFSET($G$198,$C200-J$198+2,0)*J$193))</f>
        <v>51562.499999999993</v>
      </c>
      <c r="K200" s="56">
        <f t="shared" ca="1" si="55"/>
        <v>0</v>
      </c>
      <c r="L200" s="56">
        <f t="shared" ca="1" si="55"/>
        <v>0</v>
      </c>
      <c r="M200" s="56">
        <f t="shared" ca="1" si="55"/>
        <v>0</v>
      </c>
      <c r="N200" s="56">
        <f t="shared" ca="1" si="55"/>
        <v>0</v>
      </c>
      <c r="O200" s="56">
        <f t="shared" ca="1" si="55"/>
        <v>0</v>
      </c>
      <c r="P200" s="56">
        <f t="shared" ca="1" si="55"/>
        <v>0</v>
      </c>
      <c r="Q200" s="56">
        <f t="shared" ca="1" si="55"/>
        <v>0</v>
      </c>
      <c r="R200" s="56">
        <f t="shared" ca="1" si="55"/>
        <v>0</v>
      </c>
      <c r="S200" s="56">
        <f t="shared" ca="1" si="55"/>
        <v>0</v>
      </c>
      <c r="T200" s="56">
        <f t="shared" ref="T200:AC209" ca="1" si="56">IF($C200&lt;T$198,0,AVERAGE(OFFSET($G$198,$C200-T$198+1,0)*T$193,OFFSET($G$198,$C200-T$198+2,0)*T$193))</f>
        <v>0</v>
      </c>
      <c r="U200" s="56">
        <f t="shared" ca="1" si="56"/>
        <v>0</v>
      </c>
      <c r="V200" s="56">
        <f t="shared" ca="1" si="56"/>
        <v>0</v>
      </c>
      <c r="W200" s="56">
        <f t="shared" ca="1" si="56"/>
        <v>0</v>
      </c>
      <c r="X200" s="56">
        <f t="shared" ca="1" si="56"/>
        <v>0</v>
      </c>
      <c r="Y200" s="56">
        <f t="shared" ca="1" si="56"/>
        <v>0</v>
      </c>
      <c r="Z200" s="56">
        <f t="shared" ca="1" si="56"/>
        <v>0</v>
      </c>
      <c r="AA200" s="56">
        <f t="shared" ca="1" si="56"/>
        <v>0</v>
      </c>
      <c r="AB200" s="56">
        <f t="shared" ca="1" si="56"/>
        <v>0</v>
      </c>
      <c r="AC200" s="56">
        <f t="shared" ca="1" si="56"/>
        <v>0</v>
      </c>
      <c r="AD200" s="56">
        <f t="shared" ref="AD200:AM209" ca="1" si="57">IF($C200&lt;AD$198,0,AVERAGE(OFFSET($G$198,$C200-AD$198+1,0)*AD$193,OFFSET($G$198,$C200-AD$198+2,0)*AD$193))</f>
        <v>0</v>
      </c>
      <c r="AE200" s="56">
        <f t="shared" ca="1" si="57"/>
        <v>0</v>
      </c>
      <c r="AF200" s="56">
        <f t="shared" ca="1" si="57"/>
        <v>0</v>
      </c>
      <c r="AG200" s="56">
        <f t="shared" ca="1" si="57"/>
        <v>0</v>
      </c>
      <c r="AH200" s="56">
        <f t="shared" ca="1" si="57"/>
        <v>0</v>
      </c>
      <c r="AI200" s="56">
        <f t="shared" ca="1" si="57"/>
        <v>0</v>
      </c>
      <c r="AJ200" s="56">
        <f t="shared" ca="1" si="57"/>
        <v>0</v>
      </c>
      <c r="AK200" s="56">
        <f t="shared" ca="1" si="57"/>
        <v>0</v>
      </c>
      <c r="AL200" s="56">
        <f t="shared" ca="1" si="57"/>
        <v>0</v>
      </c>
      <c r="AM200" s="56">
        <f t="shared" ca="1" si="57"/>
        <v>0</v>
      </c>
      <c r="AN200" s="56">
        <f t="shared" ref="AN200:AW209" ca="1" si="58">IF($C200&lt;AN$198,0,AVERAGE(OFFSET($G$198,$C200-AN$198+1,0)*AN$193,OFFSET($G$198,$C200-AN$198+2,0)*AN$193))</f>
        <v>0</v>
      </c>
      <c r="AO200" s="56">
        <f t="shared" ca="1" si="58"/>
        <v>0</v>
      </c>
      <c r="AP200" s="56">
        <f t="shared" ca="1" si="58"/>
        <v>0</v>
      </c>
      <c r="AQ200" s="56">
        <f t="shared" ca="1" si="58"/>
        <v>0</v>
      </c>
      <c r="AR200" s="56">
        <f t="shared" ca="1" si="58"/>
        <v>0</v>
      </c>
      <c r="AS200" s="56">
        <f t="shared" ca="1" si="58"/>
        <v>0</v>
      </c>
      <c r="AT200" s="56">
        <f t="shared" ca="1" si="58"/>
        <v>0</v>
      </c>
      <c r="AU200" s="56">
        <f t="shared" ca="1" si="58"/>
        <v>0</v>
      </c>
      <c r="AV200" s="56">
        <f t="shared" ca="1" si="58"/>
        <v>0</v>
      </c>
      <c r="AW200" s="56">
        <f t="shared" ca="1" si="58"/>
        <v>0</v>
      </c>
      <c r="AX200" s="56">
        <f t="shared" ref="AX200:AX239" ca="1" si="59">SUM(J200:AW200)</f>
        <v>51562.499999999993</v>
      </c>
      <c r="AY200" s="94"/>
      <c r="AZ200" s="56">
        <f t="shared" ref="AZ200:AZ239" ca="1" si="60">AX200+AY200</f>
        <v>51562.499999999993</v>
      </c>
    </row>
    <row r="201" spans="2:52" outlineLevel="1" x14ac:dyDescent="0.45">
      <c r="B201" s="97"/>
      <c r="C201" s="59">
        <f t="shared" si="51"/>
        <v>2</v>
      </c>
      <c r="D201" s="56">
        <f t="shared" si="52"/>
        <v>821.99287803366713</v>
      </c>
      <c r="E201" s="56">
        <f t="shared" si="53"/>
        <v>59.714927383750783</v>
      </c>
      <c r="F201" s="56">
        <f t="shared" si="54"/>
        <v>3.2862596106380182</v>
      </c>
      <c r="G201" s="56">
        <f>MIN(G200*(1+H201),EUR-SUM(G$200:G200))</f>
        <v>1199.9999999999998</v>
      </c>
      <c r="H201" s="101">
        <v>-0.36</v>
      </c>
      <c r="I201" s="56"/>
      <c r="J201" s="56">
        <f t="shared" ca="1" si="55"/>
        <v>84562.499999999985</v>
      </c>
      <c r="K201" s="56">
        <f t="shared" ca="1" si="55"/>
        <v>51562.499999999993</v>
      </c>
      <c r="L201" s="56">
        <f t="shared" ca="1" si="55"/>
        <v>0</v>
      </c>
      <c r="M201" s="56">
        <f t="shared" ca="1" si="55"/>
        <v>0</v>
      </c>
      <c r="N201" s="56">
        <f t="shared" ca="1" si="55"/>
        <v>0</v>
      </c>
      <c r="O201" s="56">
        <f t="shared" ca="1" si="55"/>
        <v>0</v>
      </c>
      <c r="P201" s="56">
        <f t="shared" ca="1" si="55"/>
        <v>0</v>
      </c>
      <c r="Q201" s="56">
        <f t="shared" ca="1" si="55"/>
        <v>0</v>
      </c>
      <c r="R201" s="56">
        <f t="shared" ca="1" si="55"/>
        <v>0</v>
      </c>
      <c r="S201" s="56">
        <f t="shared" ca="1" si="55"/>
        <v>0</v>
      </c>
      <c r="T201" s="56">
        <f t="shared" ca="1" si="56"/>
        <v>0</v>
      </c>
      <c r="U201" s="56">
        <f t="shared" ca="1" si="56"/>
        <v>0</v>
      </c>
      <c r="V201" s="56">
        <f t="shared" ca="1" si="56"/>
        <v>0</v>
      </c>
      <c r="W201" s="56">
        <f t="shared" ca="1" si="56"/>
        <v>0</v>
      </c>
      <c r="X201" s="56">
        <f t="shared" ca="1" si="56"/>
        <v>0</v>
      </c>
      <c r="Y201" s="56">
        <f t="shared" ca="1" si="56"/>
        <v>0</v>
      </c>
      <c r="Z201" s="56">
        <f t="shared" ca="1" si="56"/>
        <v>0</v>
      </c>
      <c r="AA201" s="56">
        <f t="shared" ca="1" si="56"/>
        <v>0</v>
      </c>
      <c r="AB201" s="56">
        <f t="shared" ca="1" si="56"/>
        <v>0</v>
      </c>
      <c r="AC201" s="56">
        <f t="shared" ca="1" si="56"/>
        <v>0</v>
      </c>
      <c r="AD201" s="56">
        <f t="shared" ca="1" si="57"/>
        <v>0</v>
      </c>
      <c r="AE201" s="56">
        <f t="shared" ca="1" si="57"/>
        <v>0</v>
      </c>
      <c r="AF201" s="56">
        <f t="shared" ca="1" si="57"/>
        <v>0</v>
      </c>
      <c r="AG201" s="56">
        <f t="shared" ca="1" si="57"/>
        <v>0</v>
      </c>
      <c r="AH201" s="56">
        <f t="shared" ca="1" si="57"/>
        <v>0</v>
      </c>
      <c r="AI201" s="56">
        <f t="shared" ca="1" si="57"/>
        <v>0</v>
      </c>
      <c r="AJ201" s="56">
        <f t="shared" ca="1" si="57"/>
        <v>0</v>
      </c>
      <c r="AK201" s="56">
        <f t="shared" ca="1" si="57"/>
        <v>0</v>
      </c>
      <c r="AL201" s="56">
        <f t="shared" ca="1" si="57"/>
        <v>0</v>
      </c>
      <c r="AM201" s="56">
        <f t="shared" ca="1" si="57"/>
        <v>0</v>
      </c>
      <c r="AN201" s="56">
        <f t="shared" ca="1" si="58"/>
        <v>0</v>
      </c>
      <c r="AO201" s="56">
        <f t="shared" ca="1" si="58"/>
        <v>0</v>
      </c>
      <c r="AP201" s="56">
        <f t="shared" ca="1" si="58"/>
        <v>0</v>
      </c>
      <c r="AQ201" s="56">
        <f t="shared" ca="1" si="58"/>
        <v>0</v>
      </c>
      <c r="AR201" s="56">
        <f t="shared" ca="1" si="58"/>
        <v>0</v>
      </c>
      <c r="AS201" s="56">
        <f t="shared" ca="1" si="58"/>
        <v>0</v>
      </c>
      <c r="AT201" s="56">
        <f t="shared" ca="1" si="58"/>
        <v>0</v>
      </c>
      <c r="AU201" s="56">
        <f t="shared" ca="1" si="58"/>
        <v>0</v>
      </c>
      <c r="AV201" s="56">
        <f t="shared" ca="1" si="58"/>
        <v>0</v>
      </c>
      <c r="AW201" s="56">
        <f t="shared" ca="1" si="58"/>
        <v>0</v>
      </c>
      <c r="AX201" s="56">
        <f t="shared" ca="1" si="59"/>
        <v>136124.99999999997</v>
      </c>
      <c r="AY201" s="94"/>
      <c r="AZ201" s="56">
        <f t="shared" ca="1" si="60"/>
        <v>136124.99999999997</v>
      </c>
    </row>
    <row r="202" spans="2:52" outlineLevel="1" x14ac:dyDescent="0.45">
      <c r="B202" s="97"/>
      <c r="C202" s="59">
        <f t="shared" si="51"/>
        <v>3</v>
      </c>
      <c r="D202" s="56">
        <f t="shared" si="52"/>
        <v>690.47401754828036</v>
      </c>
      <c r="E202" s="56">
        <f t="shared" si="53"/>
        <v>50.160539002350653</v>
      </c>
      <c r="F202" s="56">
        <f t="shared" si="54"/>
        <v>2.7604580729359349</v>
      </c>
      <c r="G202" s="56">
        <f>MIN(G201*(1+H202),EUR-SUM(G$200:G201))</f>
        <v>1007.9999999999998</v>
      </c>
      <c r="H202" s="101">
        <v>-0.16</v>
      </c>
      <c r="I202" s="56"/>
      <c r="J202" s="56">
        <f t="shared" ca="1" si="55"/>
        <v>60719.999999999985</v>
      </c>
      <c r="K202" s="56">
        <f t="shared" ca="1" si="55"/>
        <v>84562.499999999985</v>
      </c>
      <c r="L202" s="56">
        <f t="shared" ca="1" si="55"/>
        <v>51562.499999999993</v>
      </c>
      <c r="M202" s="56">
        <f t="shared" ca="1" si="55"/>
        <v>0</v>
      </c>
      <c r="N202" s="56">
        <f t="shared" ca="1" si="55"/>
        <v>0</v>
      </c>
      <c r="O202" s="56">
        <f t="shared" ca="1" si="55"/>
        <v>0</v>
      </c>
      <c r="P202" s="56">
        <f t="shared" ca="1" si="55"/>
        <v>0</v>
      </c>
      <c r="Q202" s="56">
        <f t="shared" ca="1" si="55"/>
        <v>0</v>
      </c>
      <c r="R202" s="56">
        <f t="shared" ca="1" si="55"/>
        <v>0</v>
      </c>
      <c r="S202" s="56">
        <f t="shared" ca="1" si="55"/>
        <v>0</v>
      </c>
      <c r="T202" s="56">
        <f t="shared" ca="1" si="56"/>
        <v>0</v>
      </c>
      <c r="U202" s="56">
        <f t="shared" ca="1" si="56"/>
        <v>0</v>
      </c>
      <c r="V202" s="56">
        <f t="shared" ca="1" si="56"/>
        <v>0</v>
      </c>
      <c r="W202" s="56">
        <f t="shared" ca="1" si="56"/>
        <v>0</v>
      </c>
      <c r="X202" s="56">
        <f t="shared" ca="1" si="56"/>
        <v>0</v>
      </c>
      <c r="Y202" s="56">
        <f t="shared" ca="1" si="56"/>
        <v>0</v>
      </c>
      <c r="Z202" s="56">
        <f t="shared" ca="1" si="56"/>
        <v>0</v>
      </c>
      <c r="AA202" s="56">
        <f t="shared" ca="1" si="56"/>
        <v>0</v>
      </c>
      <c r="AB202" s="56">
        <f t="shared" ca="1" si="56"/>
        <v>0</v>
      </c>
      <c r="AC202" s="56">
        <f t="shared" ca="1" si="56"/>
        <v>0</v>
      </c>
      <c r="AD202" s="56">
        <f t="shared" ca="1" si="57"/>
        <v>0</v>
      </c>
      <c r="AE202" s="56">
        <f t="shared" ca="1" si="57"/>
        <v>0</v>
      </c>
      <c r="AF202" s="56">
        <f t="shared" ca="1" si="57"/>
        <v>0</v>
      </c>
      <c r="AG202" s="56">
        <f t="shared" ca="1" si="57"/>
        <v>0</v>
      </c>
      <c r="AH202" s="56">
        <f t="shared" ca="1" si="57"/>
        <v>0</v>
      </c>
      <c r="AI202" s="56">
        <f t="shared" ca="1" si="57"/>
        <v>0</v>
      </c>
      <c r="AJ202" s="56">
        <f t="shared" ca="1" si="57"/>
        <v>0</v>
      </c>
      <c r="AK202" s="56">
        <f t="shared" ca="1" si="57"/>
        <v>0</v>
      </c>
      <c r="AL202" s="56">
        <f t="shared" ca="1" si="57"/>
        <v>0</v>
      </c>
      <c r="AM202" s="56">
        <f t="shared" ca="1" si="57"/>
        <v>0</v>
      </c>
      <c r="AN202" s="56">
        <f t="shared" ca="1" si="58"/>
        <v>0</v>
      </c>
      <c r="AO202" s="56">
        <f t="shared" ca="1" si="58"/>
        <v>0</v>
      </c>
      <c r="AP202" s="56">
        <f t="shared" ca="1" si="58"/>
        <v>0</v>
      </c>
      <c r="AQ202" s="56">
        <f t="shared" ca="1" si="58"/>
        <v>0</v>
      </c>
      <c r="AR202" s="56">
        <f t="shared" ca="1" si="58"/>
        <v>0</v>
      </c>
      <c r="AS202" s="56">
        <f t="shared" ca="1" si="58"/>
        <v>0</v>
      </c>
      <c r="AT202" s="56">
        <f t="shared" ca="1" si="58"/>
        <v>0</v>
      </c>
      <c r="AU202" s="56">
        <f t="shared" ca="1" si="58"/>
        <v>0</v>
      </c>
      <c r="AV202" s="56">
        <f t="shared" ca="1" si="58"/>
        <v>0</v>
      </c>
      <c r="AW202" s="56">
        <f t="shared" ca="1" si="58"/>
        <v>0</v>
      </c>
      <c r="AX202" s="56">
        <f t="shared" ca="1" si="59"/>
        <v>196844.99999999997</v>
      </c>
      <c r="AY202" s="94"/>
      <c r="AZ202" s="56">
        <f t="shared" ca="1" si="60"/>
        <v>196844.99999999997</v>
      </c>
    </row>
    <row r="203" spans="2:52" outlineLevel="1" x14ac:dyDescent="0.45">
      <c r="B203" s="97"/>
      <c r="C203" s="59">
        <f t="shared" si="51"/>
        <v>4</v>
      </c>
      <c r="D203" s="56">
        <f t="shared" si="52"/>
        <v>600.7123952670039</v>
      </c>
      <c r="E203" s="56">
        <f t="shared" si="53"/>
        <v>43.639668932045076</v>
      </c>
      <c r="F203" s="56">
        <f t="shared" si="54"/>
        <v>2.4015985234542638</v>
      </c>
      <c r="G203" s="56">
        <f>MIN(G202*(1+H203),EUR-SUM(G$200:G202))</f>
        <v>876.95999999999981</v>
      </c>
      <c r="H203" s="101">
        <v>-0.13</v>
      </c>
      <c r="I203" s="56"/>
      <c r="J203" s="56">
        <f t="shared" ca="1" si="55"/>
        <v>51836.399999999987</v>
      </c>
      <c r="K203" s="56">
        <f t="shared" ca="1" si="55"/>
        <v>60719.999999999985</v>
      </c>
      <c r="L203" s="56">
        <f t="shared" ca="1" si="55"/>
        <v>84562.499999999985</v>
      </c>
      <c r="M203" s="56">
        <f t="shared" ca="1" si="55"/>
        <v>51562.499999999993</v>
      </c>
      <c r="N203" s="56">
        <f t="shared" ca="1" si="55"/>
        <v>0</v>
      </c>
      <c r="O203" s="56">
        <f t="shared" ca="1" si="55"/>
        <v>0</v>
      </c>
      <c r="P203" s="56">
        <f t="shared" ca="1" si="55"/>
        <v>0</v>
      </c>
      <c r="Q203" s="56">
        <f t="shared" ca="1" si="55"/>
        <v>0</v>
      </c>
      <c r="R203" s="56">
        <f t="shared" ca="1" si="55"/>
        <v>0</v>
      </c>
      <c r="S203" s="56">
        <f t="shared" ca="1" si="55"/>
        <v>0</v>
      </c>
      <c r="T203" s="56">
        <f t="shared" ca="1" si="56"/>
        <v>0</v>
      </c>
      <c r="U203" s="56">
        <f t="shared" ca="1" si="56"/>
        <v>0</v>
      </c>
      <c r="V203" s="56">
        <f t="shared" ca="1" si="56"/>
        <v>0</v>
      </c>
      <c r="W203" s="56">
        <f t="shared" ca="1" si="56"/>
        <v>0</v>
      </c>
      <c r="X203" s="56">
        <f t="shared" ca="1" si="56"/>
        <v>0</v>
      </c>
      <c r="Y203" s="56">
        <f t="shared" ca="1" si="56"/>
        <v>0</v>
      </c>
      <c r="Z203" s="56">
        <f t="shared" ca="1" si="56"/>
        <v>0</v>
      </c>
      <c r="AA203" s="56">
        <f t="shared" ca="1" si="56"/>
        <v>0</v>
      </c>
      <c r="AB203" s="56">
        <f t="shared" ca="1" si="56"/>
        <v>0</v>
      </c>
      <c r="AC203" s="56">
        <f t="shared" ca="1" si="56"/>
        <v>0</v>
      </c>
      <c r="AD203" s="56">
        <f t="shared" ca="1" si="57"/>
        <v>0</v>
      </c>
      <c r="AE203" s="56">
        <f t="shared" ca="1" si="57"/>
        <v>0</v>
      </c>
      <c r="AF203" s="56">
        <f t="shared" ca="1" si="57"/>
        <v>0</v>
      </c>
      <c r="AG203" s="56">
        <f t="shared" ca="1" si="57"/>
        <v>0</v>
      </c>
      <c r="AH203" s="56">
        <f t="shared" ca="1" si="57"/>
        <v>0</v>
      </c>
      <c r="AI203" s="56">
        <f t="shared" ca="1" si="57"/>
        <v>0</v>
      </c>
      <c r="AJ203" s="56">
        <f t="shared" ca="1" si="57"/>
        <v>0</v>
      </c>
      <c r="AK203" s="56">
        <f t="shared" ca="1" si="57"/>
        <v>0</v>
      </c>
      <c r="AL203" s="56">
        <f t="shared" ca="1" si="57"/>
        <v>0</v>
      </c>
      <c r="AM203" s="56">
        <f t="shared" ca="1" si="57"/>
        <v>0</v>
      </c>
      <c r="AN203" s="56">
        <f t="shared" ca="1" si="58"/>
        <v>0</v>
      </c>
      <c r="AO203" s="56">
        <f t="shared" ca="1" si="58"/>
        <v>0</v>
      </c>
      <c r="AP203" s="56">
        <f t="shared" ca="1" si="58"/>
        <v>0</v>
      </c>
      <c r="AQ203" s="56">
        <f t="shared" ca="1" si="58"/>
        <v>0</v>
      </c>
      <c r="AR203" s="56">
        <f t="shared" ca="1" si="58"/>
        <v>0</v>
      </c>
      <c r="AS203" s="56">
        <f t="shared" ca="1" si="58"/>
        <v>0</v>
      </c>
      <c r="AT203" s="56">
        <f t="shared" ca="1" si="58"/>
        <v>0</v>
      </c>
      <c r="AU203" s="56">
        <f t="shared" ca="1" si="58"/>
        <v>0</v>
      </c>
      <c r="AV203" s="56">
        <f t="shared" ca="1" si="58"/>
        <v>0</v>
      </c>
      <c r="AW203" s="56">
        <f t="shared" ca="1" si="58"/>
        <v>0</v>
      </c>
      <c r="AX203" s="56">
        <f t="shared" ca="1" si="59"/>
        <v>248681.39999999997</v>
      </c>
      <c r="AY203" s="94"/>
      <c r="AZ203" s="56">
        <f t="shared" ca="1" si="60"/>
        <v>248681.39999999997</v>
      </c>
    </row>
    <row r="204" spans="2:52" outlineLevel="1" x14ac:dyDescent="0.45">
      <c r="B204" s="97"/>
      <c r="C204" s="59">
        <f t="shared" si="51"/>
        <v>5</v>
      </c>
      <c r="D204" s="56">
        <f t="shared" si="52"/>
        <v>540.64115574030359</v>
      </c>
      <c r="E204" s="56">
        <f t="shared" si="53"/>
        <v>39.275702038840571</v>
      </c>
      <c r="F204" s="56">
        <f t="shared" si="54"/>
        <v>2.1614386711088378</v>
      </c>
      <c r="G204" s="56">
        <f>MIN(G203*(1+H204),EUR-SUM(G$200:G203))</f>
        <v>789.2639999999999</v>
      </c>
      <c r="H204" s="101">
        <v>-0.1</v>
      </c>
      <c r="I204" s="56"/>
      <c r="J204" s="56">
        <f t="shared" ca="1" si="55"/>
        <v>45821.159999999989</v>
      </c>
      <c r="K204" s="56">
        <f t="shared" ca="1" si="55"/>
        <v>51836.399999999987</v>
      </c>
      <c r="L204" s="56">
        <f t="shared" ca="1" si="55"/>
        <v>60719.999999999985</v>
      </c>
      <c r="M204" s="56">
        <f t="shared" ca="1" si="55"/>
        <v>84562.499999999985</v>
      </c>
      <c r="N204" s="56">
        <f t="shared" ca="1" si="55"/>
        <v>51562.499999999993</v>
      </c>
      <c r="O204" s="56">
        <f t="shared" ca="1" si="55"/>
        <v>0</v>
      </c>
      <c r="P204" s="56">
        <f t="shared" ca="1" si="55"/>
        <v>0</v>
      </c>
      <c r="Q204" s="56">
        <f t="shared" ca="1" si="55"/>
        <v>0</v>
      </c>
      <c r="R204" s="56">
        <f t="shared" ca="1" si="55"/>
        <v>0</v>
      </c>
      <c r="S204" s="56">
        <f t="shared" ca="1" si="55"/>
        <v>0</v>
      </c>
      <c r="T204" s="56">
        <f t="shared" ca="1" si="56"/>
        <v>0</v>
      </c>
      <c r="U204" s="56">
        <f t="shared" ca="1" si="56"/>
        <v>0</v>
      </c>
      <c r="V204" s="56">
        <f t="shared" ca="1" si="56"/>
        <v>0</v>
      </c>
      <c r="W204" s="56">
        <f t="shared" ca="1" si="56"/>
        <v>0</v>
      </c>
      <c r="X204" s="56">
        <f t="shared" ca="1" si="56"/>
        <v>0</v>
      </c>
      <c r="Y204" s="56">
        <f t="shared" ca="1" si="56"/>
        <v>0</v>
      </c>
      <c r="Z204" s="56">
        <f t="shared" ca="1" si="56"/>
        <v>0</v>
      </c>
      <c r="AA204" s="56">
        <f t="shared" ca="1" si="56"/>
        <v>0</v>
      </c>
      <c r="AB204" s="56">
        <f t="shared" ca="1" si="56"/>
        <v>0</v>
      </c>
      <c r="AC204" s="56">
        <f t="shared" ca="1" si="56"/>
        <v>0</v>
      </c>
      <c r="AD204" s="56">
        <f t="shared" ca="1" si="57"/>
        <v>0</v>
      </c>
      <c r="AE204" s="56">
        <f t="shared" ca="1" si="57"/>
        <v>0</v>
      </c>
      <c r="AF204" s="56">
        <f t="shared" ca="1" si="57"/>
        <v>0</v>
      </c>
      <c r="AG204" s="56">
        <f t="shared" ca="1" si="57"/>
        <v>0</v>
      </c>
      <c r="AH204" s="56">
        <f t="shared" ca="1" si="57"/>
        <v>0</v>
      </c>
      <c r="AI204" s="56">
        <f t="shared" ca="1" si="57"/>
        <v>0</v>
      </c>
      <c r="AJ204" s="56">
        <f t="shared" ca="1" si="57"/>
        <v>0</v>
      </c>
      <c r="AK204" s="56">
        <f t="shared" ca="1" si="57"/>
        <v>0</v>
      </c>
      <c r="AL204" s="56">
        <f t="shared" ca="1" si="57"/>
        <v>0</v>
      </c>
      <c r="AM204" s="56">
        <f t="shared" ca="1" si="57"/>
        <v>0</v>
      </c>
      <c r="AN204" s="56">
        <f t="shared" ca="1" si="58"/>
        <v>0</v>
      </c>
      <c r="AO204" s="56">
        <f t="shared" ca="1" si="58"/>
        <v>0</v>
      </c>
      <c r="AP204" s="56">
        <f t="shared" ca="1" si="58"/>
        <v>0</v>
      </c>
      <c r="AQ204" s="56">
        <f t="shared" ca="1" si="58"/>
        <v>0</v>
      </c>
      <c r="AR204" s="56">
        <f t="shared" ca="1" si="58"/>
        <v>0</v>
      </c>
      <c r="AS204" s="56">
        <f t="shared" ca="1" si="58"/>
        <v>0</v>
      </c>
      <c r="AT204" s="56">
        <f t="shared" ca="1" si="58"/>
        <v>0</v>
      </c>
      <c r="AU204" s="56">
        <f t="shared" ca="1" si="58"/>
        <v>0</v>
      </c>
      <c r="AV204" s="56">
        <f t="shared" ca="1" si="58"/>
        <v>0</v>
      </c>
      <c r="AW204" s="56">
        <f t="shared" ca="1" si="58"/>
        <v>0</v>
      </c>
      <c r="AX204" s="56">
        <f t="shared" ca="1" si="59"/>
        <v>294502.55999999994</v>
      </c>
      <c r="AY204" s="94"/>
      <c r="AZ204" s="56">
        <f t="shared" ca="1" si="60"/>
        <v>294502.55999999994</v>
      </c>
    </row>
    <row r="205" spans="2:52" outlineLevel="1" x14ac:dyDescent="0.45">
      <c r="B205" s="97"/>
      <c r="C205" s="59">
        <f t="shared" si="51"/>
        <v>6</v>
      </c>
      <c r="D205" s="56">
        <f t="shared" si="52"/>
        <v>486.57704016627321</v>
      </c>
      <c r="E205" s="56">
        <f t="shared" si="53"/>
        <v>35.348131834956511</v>
      </c>
      <c r="F205" s="56">
        <f t="shared" si="54"/>
        <v>1.9452948039979541</v>
      </c>
      <c r="G205" s="56">
        <f>MIN(G204*(1+H205),EUR-SUM(G$200:G204))</f>
        <v>710.33759999999995</v>
      </c>
      <c r="H205" s="101">
        <v>-0.1</v>
      </c>
      <c r="I205" s="56"/>
      <c r="J205" s="56">
        <f t="shared" ca="1" si="55"/>
        <v>41239.043999999994</v>
      </c>
      <c r="K205" s="56">
        <f t="shared" ca="1" si="55"/>
        <v>45821.159999999989</v>
      </c>
      <c r="L205" s="56">
        <f t="shared" ca="1" si="55"/>
        <v>51836.399999999987</v>
      </c>
      <c r="M205" s="56">
        <f t="shared" ca="1" si="55"/>
        <v>60719.999999999985</v>
      </c>
      <c r="N205" s="56">
        <f t="shared" ca="1" si="55"/>
        <v>84562.499999999985</v>
      </c>
      <c r="O205" s="56">
        <f t="shared" ca="1" si="55"/>
        <v>51562.499999999993</v>
      </c>
      <c r="P205" s="56">
        <f t="shared" ca="1" si="55"/>
        <v>0</v>
      </c>
      <c r="Q205" s="56">
        <f t="shared" ca="1" si="55"/>
        <v>0</v>
      </c>
      <c r="R205" s="56">
        <f t="shared" ca="1" si="55"/>
        <v>0</v>
      </c>
      <c r="S205" s="56">
        <f t="shared" ca="1" si="55"/>
        <v>0</v>
      </c>
      <c r="T205" s="56">
        <f t="shared" ca="1" si="56"/>
        <v>0</v>
      </c>
      <c r="U205" s="56">
        <f t="shared" ca="1" si="56"/>
        <v>0</v>
      </c>
      <c r="V205" s="56">
        <f t="shared" ca="1" si="56"/>
        <v>0</v>
      </c>
      <c r="W205" s="56">
        <f t="shared" ca="1" si="56"/>
        <v>0</v>
      </c>
      <c r="X205" s="56">
        <f t="shared" ca="1" si="56"/>
        <v>0</v>
      </c>
      <c r="Y205" s="56">
        <f t="shared" ca="1" si="56"/>
        <v>0</v>
      </c>
      <c r="Z205" s="56">
        <f t="shared" ca="1" si="56"/>
        <v>0</v>
      </c>
      <c r="AA205" s="56">
        <f t="shared" ca="1" si="56"/>
        <v>0</v>
      </c>
      <c r="AB205" s="56">
        <f t="shared" ca="1" si="56"/>
        <v>0</v>
      </c>
      <c r="AC205" s="56">
        <f t="shared" ca="1" si="56"/>
        <v>0</v>
      </c>
      <c r="AD205" s="56">
        <f t="shared" ca="1" si="57"/>
        <v>0</v>
      </c>
      <c r="AE205" s="56">
        <f t="shared" ca="1" si="57"/>
        <v>0</v>
      </c>
      <c r="AF205" s="56">
        <f t="shared" ca="1" si="57"/>
        <v>0</v>
      </c>
      <c r="AG205" s="56">
        <f t="shared" ca="1" si="57"/>
        <v>0</v>
      </c>
      <c r="AH205" s="56">
        <f t="shared" ca="1" si="57"/>
        <v>0</v>
      </c>
      <c r="AI205" s="56">
        <f t="shared" ca="1" si="57"/>
        <v>0</v>
      </c>
      <c r="AJ205" s="56">
        <f t="shared" ca="1" si="57"/>
        <v>0</v>
      </c>
      <c r="AK205" s="56">
        <f t="shared" ca="1" si="57"/>
        <v>0</v>
      </c>
      <c r="AL205" s="56">
        <f t="shared" ca="1" si="57"/>
        <v>0</v>
      </c>
      <c r="AM205" s="56">
        <f t="shared" ca="1" si="57"/>
        <v>0</v>
      </c>
      <c r="AN205" s="56">
        <f t="shared" ca="1" si="58"/>
        <v>0</v>
      </c>
      <c r="AO205" s="56">
        <f t="shared" ca="1" si="58"/>
        <v>0</v>
      </c>
      <c r="AP205" s="56">
        <f t="shared" ca="1" si="58"/>
        <v>0</v>
      </c>
      <c r="AQ205" s="56">
        <f t="shared" ca="1" si="58"/>
        <v>0</v>
      </c>
      <c r="AR205" s="56">
        <f t="shared" ca="1" si="58"/>
        <v>0</v>
      </c>
      <c r="AS205" s="56">
        <f t="shared" ca="1" si="58"/>
        <v>0</v>
      </c>
      <c r="AT205" s="56">
        <f t="shared" ca="1" si="58"/>
        <v>0</v>
      </c>
      <c r="AU205" s="56">
        <f t="shared" ca="1" si="58"/>
        <v>0</v>
      </c>
      <c r="AV205" s="56">
        <f t="shared" ca="1" si="58"/>
        <v>0</v>
      </c>
      <c r="AW205" s="56">
        <f t="shared" ca="1" si="58"/>
        <v>0</v>
      </c>
      <c r="AX205" s="56">
        <f t="shared" ca="1" si="59"/>
        <v>335741.60399999993</v>
      </c>
      <c r="AY205" s="94"/>
      <c r="AZ205" s="56">
        <f t="shared" ca="1" si="60"/>
        <v>335741.60399999993</v>
      </c>
    </row>
    <row r="206" spans="2:52" outlineLevel="1" x14ac:dyDescent="0.45">
      <c r="B206" s="97"/>
      <c r="C206" s="59">
        <f t="shared" si="51"/>
        <v>7</v>
      </c>
      <c r="D206" s="56">
        <f t="shared" si="52"/>
        <v>442.78510655130862</v>
      </c>
      <c r="E206" s="56">
        <f t="shared" si="53"/>
        <v>32.166799969810427</v>
      </c>
      <c r="F206" s="56">
        <f t="shared" si="54"/>
        <v>1.7702182716381383</v>
      </c>
      <c r="G206" s="56">
        <f>MIN(G205*(1+H206),EUR-SUM(G$200:G205))</f>
        <v>646.40721599999995</v>
      </c>
      <c r="H206" s="101">
        <v>-0.09</v>
      </c>
      <c r="I206" s="56"/>
      <c r="J206" s="56">
        <f t="shared" ca="1" si="55"/>
        <v>37310.48244</v>
      </c>
      <c r="K206" s="56">
        <f t="shared" ca="1" si="55"/>
        <v>41239.043999999994</v>
      </c>
      <c r="L206" s="56">
        <f t="shared" ca="1" si="55"/>
        <v>45821.159999999989</v>
      </c>
      <c r="M206" s="56">
        <f t="shared" ca="1" si="55"/>
        <v>51836.399999999987</v>
      </c>
      <c r="N206" s="56">
        <f t="shared" ca="1" si="55"/>
        <v>60719.999999999985</v>
      </c>
      <c r="O206" s="56">
        <f t="shared" ca="1" si="55"/>
        <v>84562.499999999985</v>
      </c>
      <c r="P206" s="56">
        <f t="shared" ca="1" si="55"/>
        <v>51562.499999999993</v>
      </c>
      <c r="Q206" s="56">
        <f t="shared" ca="1" si="55"/>
        <v>0</v>
      </c>
      <c r="R206" s="56">
        <f t="shared" ca="1" si="55"/>
        <v>0</v>
      </c>
      <c r="S206" s="56">
        <f t="shared" ca="1" si="55"/>
        <v>0</v>
      </c>
      <c r="T206" s="56">
        <f t="shared" ca="1" si="56"/>
        <v>0</v>
      </c>
      <c r="U206" s="56">
        <f t="shared" ca="1" si="56"/>
        <v>0</v>
      </c>
      <c r="V206" s="56">
        <f t="shared" ca="1" si="56"/>
        <v>0</v>
      </c>
      <c r="W206" s="56">
        <f t="shared" ca="1" si="56"/>
        <v>0</v>
      </c>
      <c r="X206" s="56">
        <f t="shared" ca="1" si="56"/>
        <v>0</v>
      </c>
      <c r="Y206" s="56">
        <f t="shared" ca="1" si="56"/>
        <v>0</v>
      </c>
      <c r="Z206" s="56">
        <f t="shared" ca="1" si="56"/>
        <v>0</v>
      </c>
      <c r="AA206" s="56">
        <f t="shared" ca="1" si="56"/>
        <v>0</v>
      </c>
      <c r="AB206" s="56">
        <f t="shared" ca="1" si="56"/>
        <v>0</v>
      </c>
      <c r="AC206" s="56">
        <f t="shared" ca="1" si="56"/>
        <v>0</v>
      </c>
      <c r="AD206" s="56">
        <f t="shared" ca="1" si="57"/>
        <v>0</v>
      </c>
      <c r="AE206" s="56">
        <f t="shared" ca="1" si="57"/>
        <v>0</v>
      </c>
      <c r="AF206" s="56">
        <f t="shared" ca="1" si="57"/>
        <v>0</v>
      </c>
      <c r="AG206" s="56">
        <f t="shared" ca="1" si="57"/>
        <v>0</v>
      </c>
      <c r="AH206" s="56">
        <f t="shared" ca="1" si="57"/>
        <v>0</v>
      </c>
      <c r="AI206" s="56">
        <f t="shared" ca="1" si="57"/>
        <v>0</v>
      </c>
      <c r="AJ206" s="56">
        <f t="shared" ca="1" si="57"/>
        <v>0</v>
      </c>
      <c r="AK206" s="56">
        <f t="shared" ca="1" si="57"/>
        <v>0</v>
      </c>
      <c r="AL206" s="56">
        <f t="shared" ca="1" si="57"/>
        <v>0</v>
      </c>
      <c r="AM206" s="56">
        <f t="shared" ca="1" si="57"/>
        <v>0</v>
      </c>
      <c r="AN206" s="56">
        <f t="shared" ca="1" si="58"/>
        <v>0</v>
      </c>
      <c r="AO206" s="56">
        <f t="shared" ca="1" si="58"/>
        <v>0</v>
      </c>
      <c r="AP206" s="56">
        <f t="shared" ca="1" si="58"/>
        <v>0</v>
      </c>
      <c r="AQ206" s="56">
        <f t="shared" ca="1" si="58"/>
        <v>0</v>
      </c>
      <c r="AR206" s="56">
        <f t="shared" ca="1" si="58"/>
        <v>0</v>
      </c>
      <c r="AS206" s="56">
        <f t="shared" ca="1" si="58"/>
        <v>0</v>
      </c>
      <c r="AT206" s="56">
        <f t="shared" ca="1" si="58"/>
        <v>0</v>
      </c>
      <c r="AU206" s="56">
        <f t="shared" ca="1" si="58"/>
        <v>0</v>
      </c>
      <c r="AV206" s="56">
        <f t="shared" ca="1" si="58"/>
        <v>0</v>
      </c>
      <c r="AW206" s="56">
        <f t="shared" ca="1" si="58"/>
        <v>0</v>
      </c>
      <c r="AX206" s="56">
        <f t="shared" ca="1" si="59"/>
        <v>373052.08643999993</v>
      </c>
      <c r="AY206" s="94"/>
      <c r="AZ206" s="56">
        <f t="shared" ca="1" si="60"/>
        <v>373052.08643999993</v>
      </c>
    </row>
    <row r="207" spans="2:52" outlineLevel="1" x14ac:dyDescent="0.45">
      <c r="B207" s="97"/>
      <c r="C207" s="59">
        <f t="shared" si="51"/>
        <v>8</v>
      </c>
      <c r="D207" s="56">
        <f t="shared" si="52"/>
        <v>407.36229802720396</v>
      </c>
      <c r="E207" s="56">
        <f t="shared" si="53"/>
        <v>29.593455972225588</v>
      </c>
      <c r="F207" s="56">
        <f t="shared" si="54"/>
        <v>1.628600809907087</v>
      </c>
      <c r="G207" s="56">
        <f>MIN(G206*(1+H207),EUR-SUM(G$200:G206))</f>
        <v>594.69463871999994</v>
      </c>
      <c r="H207" s="101">
        <v>-0.08</v>
      </c>
      <c r="I207" s="56"/>
      <c r="J207" s="56">
        <f t="shared" ca="1" si="55"/>
        <v>34130.3010048</v>
      </c>
      <c r="K207" s="56">
        <f t="shared" ca="1" si="55"/>
        <v>37310.48244</v>
      </c>
      <c r="L207" s="56">
        <f t="shared" ca="1" si="55"/>
        <v>41239.043999999994</v>
      </c>
      <c r="M207" s="56">
        <f t="shared" ca="1" si="55"/>
        <v>45821.159999999989</v>
      </c>
      <c r="N207" s="56">
        <f t="shared" ca="1" si="55"/>
        <v>51836.399999999987</v>
      </c>
      <c r="O207" s="56">
        <f t="shared" ca="1" si="55"/>
        <v>60719.999999999985</v>
      </c>
      <c r="P207" s="56">
        <f t="shared" ca="1" si="55"/>
        <v>84562.499999999985</v>
      </c>
      <c r="Q207" s="56">
        <f t="shared" ca="1" si="55"/>
        <v>26605.187500000011</v>
      </c>
      <c r="R207" s="56">
        <f t="shared" ca="1" si="55"/>
        <v>0</v>
      </c>
      <c r="S207" s="56">
        <f t="shared" ca="1" si="55"/>
        <v>0</v>
      </c>
      <c r="T207" s="56">
        <f t="shared" ca="1" si="56"/>
        <v>0</v>
      </c>
      <c r="U207" s="56">
        <f t="shared" ca="1" si="56"/>
        <v>0</v>
      </c>
      <c r="V207" s="56">
        <f t="shared" ca="1" si="56"/>
        <v>0</v>
      </c>
      <c r="W207" s="56">
        <f t="shared" ca="1" si="56"/>
        <v>0</v>
      </c>
      <c r="X207" s="56">
        <f t="shared" ca="1" si="56"/>
        <v>0</v>
      </c>
      <c r="Y207" s="56">
        <f t="shared" ca="1" si="56"/>
        <v>0</v>
      </c>
      <c r="Z207" s="56">
        <f t="shared" ca="1" si="56"/>
        <v>0</v>
      </c>
      <c r="AA207" s="56">
        <f t="shared" ca="1" si="56"/>
        <v>0</v>
      </c>
      <c r="AB207" s="56">
        <f t="shared" ca="1" si="56"/>
        <v>0</v>
      </c>
      <c r="AC207" s="56">
        <f t="shared" ca="1" si="56"/>
        <v>0</v>
      </c>
      <c r="AD207" s="56">
        <f t="shared" ca="1" si="57"/>
        <v>0</v>
      </c>
      <c r="AE207" s="56">
        <f t="shared" ca="1" si="57"/>
        <v>0</v>
      </c>
      <c r="AF207" s="56">
        <f t="shared" ca="1" si="57"/>
        <v>0</v>
      </c>
      <c r="AG207" s="56">
        <f t="shared" ca="1" si="57"/>
        <v>0</v>
      </c>
      <c r="AH207" s="56">
        <f t="shared" ca="1" si="57"/>
        <v>0</v>
      </c>
      <c r="AI207" s="56">
        <f t="shared" ca="1" si="57"/>
        <v>0</v>
      </c>
      <c r="AJ207" s="56">
        <f t="shared" ca="1" si="57"/>
        <v>0</v>
      </c>
      <c r="AK207" s="56">
        <f t="shared" ca="1" si="57"/>
        <v>0</v>
      </c>
      <c r="AL207" s="56">
        <f t="shared" ca="1" si="57"/>
        <v>0</v>
      </c>
      <c r="AM207" s="56">
        <f t="shared" ca="1" si="57"/>
        <v>0</v>
      </c>
      <c r="AN207" s="56">
        <f t="shared" ca="1" si="58"/>
        <v>0</v>
      </c>
      <c r="AO207" s="56">
        <f t="shared" ca="1" si="58"/>
        <v>0</v>
      </c>
      <c r="AP207" s="56">
        <f t="shared" ca="1" si="58"/>
        <v>0</v>
      </c>
      <c r="AQ207" s="56">
        <f t="shared" ca="1" si="58"/>
        <v>0</v>
      </c>
      <c r="AR207" s="56">
        <f t="shared" ca="1" si="58"/>
        <v>0</v>
      </c>
      <c r="AS207" s="56">
        <f t="shared" ca="1" si="58"/>
        <v>0</v>
      </c>
      <c r="AT207" s="56">
        <f t="shared" ca="1" si="58"/>
        <v>0</v>
      </c>
      <c r="AU207" s="56">
        <f t="shared" ca="1" si="58"/>
        <v>0</v>
      </c>
      <c r="AV207" s="56">
        <f t="shared" ca="1" si="58"/>
        <v>0</v>
      </c>
      <c r="AW207" s="56">
        <f t="shared" ca="1" si="58"/>
        <v>0</v>
      </c>
      <c r="AX207" s="56">
        <f t="shared" ca="1" si="59"/>
        <v>382225.07494479994</v>
      </c>
      <c r="AY207" s="94"/>
      <c r="AZ207" s="56">
        <f t="shared" ca="1" si="60"/>
        <v>382225.07494479994</v>
      </c>
    </row>
    <row r="208" spans="2:52" outlineLevel="1" x14ac:dyDescent="0.45">
      <c r="B208" s="97"/>
      <c r="C208" s="59">
        <f t="shared" si="51"/>
        <v>9</v>
      </c>
      <c r="D208" s="56">
        <f t="shared" si="52"/>
        <v>378.84693716529966</v>
      </c>
      <c r="E208" s="56">
        <f t="shared" si="53"/>
        <v>27.521914054169798</v>
      </c>
      <c r="F208" s="56">
        <f t="shared" si="54"/>
        <v>1.5145987532135907</v>
      </c>
      <c r="G208" s="56">
        <f>MIN(G207*(1+H208),EUR-SUM(G$200:G207))</f>
        <v>553.06601400959994</v>
      </c>
      <c r="H208" s="101">
        <v>-7.0000000000000007E-2</v>
      </c>
      <c r="I208" s="56"/>
      <c r="J208" s="56">
        <f t="shared" ca="1" si="55"/>
        <v>31563.417950063995</v>
      </c>
      <c r="K208" s="56">
        <f t="shared" ca="1" si="55"/>
        <v>34130.3010048</v>
      </c>
      <c r="L208" s="56">
        <f t="shared" ca="1" si="55"/>
        <v>37310.48244</v>
      </c>
      <c r="M208" s="56">
        <f t="shared" ca="1" si="55"/>
        <v>41239.043999999994</v>
      </c>
      <c r="N208" s="56">
        <f t="shared" ca="1" si="55"/>
        <v>45821.159999999989</v>
      </c>
      <c r="O208" s="56">
        <f t="shared" ca="1" si="55"/>
        <v>51836.399999999987</v>
      </c>
      <c r="P208" s="56">
        <f t="shared" ca="1" si="55"/>
        <v>60719.999999999985</v>
      </c>
      <c r="Q208" s="56">
        <f t="shared" ca="1" si="55"/>
        <v>43632.507500000022</v>
      </c>
      <c r="R208" s="56">
        <f t="shared" ca="1" si="55"/>
        <v>0</v>
      </c>
      <c r="S208" s="56">
        <f t="shared" ca="1" si="55"/>
        <v>0</v>
      </c>
      <c r="T208" s="56">
        <f t="shared" ca="1" si="56"/>
        <v>0</v>
      </c>
      <c r="U208" s="56">
        <f t="shared" ca="1" si="56"/>
        <v>0</v>
      </c>
      <c r="V208" s="56">
        <f t="shared" ca="1" si="56"/>
        <v>0</v>
      </c>
      <c r="W208" s="56">
        <f t="shared" ca="1" si="56"/>
        <v>0</v>
      </c>
      <c r="X208" s="56">
        <f t="shared" ca="1" si="56"/>
        <v>0</v>
      </c>
      <c r="Y208" s="56">
        <f t="shared" ca="1" si="56"/>
        <v>0</v>
      </c>
      <c r="Z208" s="56">
        <f t="shared" ca="1" si="56"/>
        <v>0</v>
      </c>
      <c r="AA208" s="56">
        <f t="shared" ca="1" si="56"/>
        <v>0</v>
      </c>
      <c r="AB208" s="56">
        <f t="shared" ca="1" si="56"/>
        <v>0</v>
      </c>
      <c r="AC208" s="56">
        <f t="shared" ca="1" si="56"/>
        <v>0</v>
      </c>
      <c r="AD208" s="56">
        <f t="shared" ca="1" si="57"/>
        <v>0</v>
      </c>
      <c r="AE208" s="56">
        <f t="shared" ca="1" si="57"/>
        <v>0</v>
      </c>
      <c r="AF208" s="56">
        <f t="shared" ca="1" si="57"/>
        <v>0</v>
      </c>
      <c r="AG208" s="56">
        <f t="shared" ca="1" si="57"/>
        <v>0</v>
      </c>
      <c r="AH208" s="56">
        <f t="shared" ca="1" si="57"/>
        <v>0</v>
      </c>
      <c r="AI208" s="56">
        <f t="shared" ca="1" si="57"/>
        <v>0</v>
      </c>
      <c r="AJ208" s="56">
        <f t="shared" ca="1" si="57"/>
        <v>0</v>
      </c>
      <c r="AK208" s="56">
        <f t="shared" ca="1" si="57"/>
        <v>0</v>
      </c>
      <c r="AL208" s="56">
        <f t="shared" ca="1" si="57"/>
        <v>0</v>
      </c>
      <c r="AM208" s="56">
        <f t="shared" ca="1" si="57"/>
        <v>0</v>
      </c>
      <c r="AN208" s="56">
        <f t="shared" ca="1" si="58"/>
        <v>0</v>
      </c>
      <c r="AO208" s="56">
        <f t="shared" ca="1" si="58"/>
        <v>0</v>
      </c>
      <c r="AP208" s="56">
        <f t="shared" ca="1" si="58"/>
        <v>0</v>
      </c>
      <c r="AQ208" s="56">
        <f t="shared" ca="1" si="58"/>
        <v>0</v>
      </c>
      <c r="AR208" s="56">
        <f t="shared" ca="1" si="58"/>
        <v>0</v>
      </c>
      <c r="AS208" s="56">
        <f t="shared" ca="1" si="58"/>
        <v>0</v>
      </c>
      <c r="AT208" s="56">
        <f t="shared" ca="1" si="58"/>
        <v>0</v>
      </c>
      <c r="AU208" s="56">
        <f t="shared" ca="1" si="58"/>
        <v>0</v>
      </c>
      <c r="AV208" s="56">
        <f t="shared" ca="1" si="58"/>
        <v>0</v>
      </c>
      <c r="AW208" s="56">
        <f t="shared" ca="1" si="58"/>
        <v>0</v>
      </c>
      <c r="AX208" s="56">
        <f t="shared" ca="1" si="59"/>
        <v>346253.31289486395</v>
      </c>
      <c r="AY208" s="94"/>
      <c r="AZ208" s="56">
        <f t="shared" ca="1" si="60"/>
        <v>346253.31289486395</v>
      </c>
    </row>
    <row r="209" spans="2:52" outlineLevel="1" x14ac:dyDescent="0.45">
      <c r="B209" s="97"/>
      <c r="C209" s="59">
        <f t="shared" si="51"/>
        <v>10</v>
      </c>
      <c r="D209" s="56">
        <f t="shared" si="52"/>
        <v>356.11612093538167</v>
      </c>
      <c r="E209" s="56">
        <f t="shared" si="53"/>
        <v>25.870599210919611</v>
      </c>
      <c r="F209" s="56">
        <f t="shared" si="54"/>
        <v>1.4237228280207754</v>
      </c>
      <c r="G209" s="56">
        <f>MIN(G208*(1+H209),EUR-SUM(G$200:G208))</f>
        <v>519.88205316902395</v>
      </c>
      <c r="H209" s="101">
        <v>-0.06</v>
      </c>
      <c r="I209" s="56"/>
      <c r="J209" s="56">
        <f t="shared" ca="1" si="55"/>
        <v>29506.071847412157</v>
      </c>
      <c r="K209" s="56">
        <f t="shared" ca="1" si="55"/>
        <v>31563.417950063995</v>
      </c>
      <c r="L209" s="56">
        <f t="shared" ca="1" si="55"/>
        <v>34130.3010048</v>
      </c>
      <c r="M209" s="56">
        <f t="shared" ca="1" si="55"/>
        <v>37310.48244</v>
      </c>
      <c r="N209" s="56">
        <f t="shared" ca="1" si="55"/>
        <v>41239.043999999994</v>
      </c>
      <c r="O209" s="56">
        <f t="shared" ca="1" si="55"/>
        <v>45821.159999999989</v>
      </c>
      <c r="P209" s="56">
        <f t="shared" ca="1" si="55"/>
        <v>51836.399999999987</v>
      </c>
      <c r="Q209" s="56">
        <f t="shared" ca="1" si="55"/>
        <v>31330.268800000013</v>
      </c>
      <c r="R209" s="56">
        <f t="shared" ca="1" si="55"/>
        <v>0</v>
      </c>
      <c r="S209" s="56">
        <f t="shared" ca="1" si="55"/>
        <v>0</v>
      </c>
      <c r="T209" s="56">
        <f t="shared" ca="1" si="56"/>
        <v>0</v>
      </c>
      <c r="U209" s="56">
        <f t="shared" ca="1" si="56"/>
        <v>0</v>
      </c>
      <c r="V209" s="56">
        <f t="shared" ca="1" si="56"/>
        <v>0</v>
      </c>
      <c r="W209" s="56">
        <f t="shared" ca="1" si="56"/>
        <v>0</v>
      </c>
      <c r="X209" s="56">
        <f t="shared" ca="1" si="56"/>
        <v>0</v>
      </c>
      <c r="Y209" s="56">
        <f t="shared" ca="1" si="56"/>
        <v>0</v>
      </c>
      <c r="Z209" s="56">
        <f t="shared" ca="1" si="56"/>
        <v>0</v>
      </c>
      <c r="AA209" s="56">
        <f t="shared" ca="1" si="56"/>
        <v>0</v>
      </c>
      <c r="AB209" s="56">
        <f t="shared" ca="1" si="56"/>
        <v>0</v>
      </c>
      <c r="AC209" s="56">
        <f t="shared" ca="1" si="56"/>
        <v>0</v>
      </c>
      <c r="AD209" s="56">
        <f t="shared" ca="1" si="57"/>
        <v>0</v>
      </c>
      <c r="AE209" s="56">
        <f t="shared" ca="1" si="57"/>
        <v>0</v>
      </c>
      <c r="AF209" s="56">
        <f t="shared" ca="1" si="57"/>
        <v>0</v>
      </c>
      <c r="AG209" s="56">
        <f t="shared" ca="1" si="57"/>
        <v>0</v>
      </c>
      <c r="AH209" s="56">
        <f t="shared" ca="1" si="57"/>
        <v>0</v>
      </c>
      <c r="AI209" s="56">
        <f t="shared" ca="1" si="57"/>
        <v>0</v>
      </c>
      <c r="AJ209" s="56">
        <f t="shared" ca="1" si="57"/>
        <v>0</v>
      </c>
      <c r="AK209" s="56">
        <f t="shared" ca="1" si="57"/>
        <v>0</v>
      </c>
      <c r="AL209" s="56">
        <f t="shared" ca="1" si="57"/>
        <v>0</v>
      </c>
      <c r="AM209" s="56">
        <f t="shared" ca="1" si="57"/>
        <v>0</v>
      </c>
      <c r="AN209" s="56">
        <f t="shared" ca="1" si="58"/>
        <v>0</v>
      </c>
      <c r="AO209" s="56">
        <f t="shared" ca="1" si="58"/>
        <v>0</v>
      </c>
      <c r="AP209" s="56">
        <f t="shared" ca="1" si="58"/>
        <v>0</v>
      </c>
      <c r="AQ209" s="56">
        <f t="shared" ca="1" si="58"/>
        <v>0</v>
      </c>
      <c r="AR209" s="56">
        <f t="shared" ca="1" si="58"/>
        <v>0</v>
      </c>
      <c r="AS209" s="56">
        <f t="shared" ca="1" si="58"/>
        <v>0</v>
      </c>
      <c r="AT209" s="56">
        <f t="shared" ca="1" si="58"/>
        <v>0</v>
      </c>
      <c r="AU209" s="56">
        <f t="shared" ca="1" si="58"/>
        <v>0</v>
      </c>
      <c r="AV209" s="56">
        <f t="shared" ca="1" si="58"/>
        <v>0</v>
      </c>
      <c r="AW209" s="56">
        <f t="shared" ca="1" si="58"/>
        <v>0</v>
      </c>
      <c r="AX209" s="56">
        <f t="shared" ca="1" si="59"/>
        <v>302737.14604227612</v>
      </c>
      <c r="AY209" s="94"/>
      <c r="AZ209" s="56">
        <f t="shared" ca="1" si="60"/>
        <v>302737.14604227612</v>
      </c>
    </row>
    <row r="210" spans="2:52" outlineLevel="1" x14ac:dyDescent="0.45">
      <c r="B210" s="97"/>
      <c r="C210" s="59">
        <f t="shared" si="51"/>
        <v>11</v>
      </c>
      <c r="D210" s="56">
        <f t="shared" si="52"/>
        <v>338.3103148886126</v>
      </c>
      <c r="E210" s="56">
        <f t="shared" si="53"/>
        <v>24.577069250373629</v>
      </c>
      <c r="F210" s="56">
        <f t="shared" si="54"/>
        <v>1.3525366866197368</v>
      </c>
      <c r="G210" s="56">
        <f>MIN(G209*(1+H210),EUR-SUM(G$200:G209))</f>
        <v>493.88795051057275</v>
      </c>
      <c r="H210" s="101">
        <v>-0.05</v>
      </c>
      <c r="I210" s="56"/>
      <c r="J210" s="56">
        <f t="shared" ref="J210:S219" ca="1" si="61">IF($C210&lt;J$198,0,AVERAGE(OFFSET($G$198,$C210-J$198+1,0)*J$193,OFFSET($G$198,$C210-J$198+2,0)*J$193))</f>
        <v>27878.675101188906</v>
      </c>
      <c r="K210" s="56">
        <f t="shared" ca="1" si="61"/>
        <v>29506.071847412157</v>
      </c>
      <c r="L210" s="56">
        <f t="shared" ca="1" si="61"/>
        <v>31563.417950063995</v>
      </c>
      <c r="M210" s="56">
        <f t="shared" ca="1" si="61"/>
        <v>34130.3010048</v>
      </c>
      <c r="N210" s="56">
        <f t="shared" ca="1" si="61"/>
        <v>37310.48244</v>
      </c>
      <c r="O210" s="56">
        <f t="shared" ca="1" si="61"/>
        <v>41239.043999999994</v>
      </c>
      <c r="P210" s="56">
        <f t="shared" ca="1" si="61"/>
        <v>45821.159999999989</v>
      </c>
      <c r="Q210" s="56">
        <f t="shared" ca="1" si="61"/>
        <v>26746.514256000009</v>
      </c>
      <c r="R210" s="56">
        <f t="shared" ca="1" si="61"/>
        <v>0</v>
      </c>
      <c r="S210" s="56">
        <f t="shared" ca="1" si="61"/>
        <v>0</v>
      </c>
      <c r="T210" s="56">
        <f t="shared" ref="T210:AC219" ca="1" si="62">IF($C210&lt;T$198,0,AVERAGE(OFFSET($G$198,$C210-T$198+1,0)*T$193,OFFSET($G$198,$C210-T$198+2,0)*T$193))</f>
        <v>0</v>
      </c>
      <c r="U210" s="56">
        <f t="shared" ca="1" si="62"/>
        <v>0</v>
      </c>
      <c r="V210" s="56">
        <f t="shared" ca="1" si="62"/>
        <v>0</v>
      </c>
      <c r="W210" s="56">
        <f t="shared" ca="1" si="62"/>
        <v>0</v>
      </c>
      <c r="X210" s="56">
        <f t="shared" ca="1" si="62"/>
        <v>0</v>
      </c>
      <c r="Y210" s="56">
        <f t="shared" ca="1" si="62"/>
        <v>0</v>
      </c>
      <c r="Z210" s="56">
        <f t="shared" ca="1" si="62"/>
        <v>0</v>
      </c>
      <c r="AA210" s="56">
        <f t="shared" ca="1" si="62"/>
        <v>0</v>
      </c>
      <c r="AB210" s="56">
        <f t="shared" ca="1" si="62"/>
        <v>0</v>
      </c>
      <c r="AC210" s="56">
        <f t="shared" ca="1" si="62"/>
        <v>0</v>
      </c>
      <c r="AD210" s="56">
        <f t="shared" ref="AD210:AM219" ca="1" si="63">IF($C210&lt;AD$198,0,AVERAGE(OFFSET($G$198,$C210-AD$198+1,0)*AD$193,OFFSET($G$198,$C210-AD$198+2,0)*AD$193))</f>
        <v>0</v>
      </c>
      <c r="AE210" s="56">
        <f t="shared" ca="1" si="63"/>
        <v>0</v>
      </c>
      <c r="AF210" s="56">
        <f t="shared" ca="1" si="63"/>
        <v>0</v>
      </c>
      <c r="AG210" s="56">
        <f t="shared" ca="1" si="63"/>
        <v>0</v>
      </c>
      <c r="AH210" s="56">
        <f t="shared" ca="1" si="63"/>
        <v>0</v>
      </c>
      <c r="AI210" s="56">
        <f t="shared" ca="1" si="63"/>
        <v>0</v>
      </c>
      <c r="AJ210" s="56">
        <f t="shared" ca="1" si="63"/>
        <v>0</v>
      </c>
      <c r="AK210" s="56">
        <f t="shared" ca="1" si="63"/>
        <v>0</v>
      </c>
      <c r="AL210" s="56">
        <f t="shared" ca="1" si="63"/>
        <v>0</v>
      </c>
      <c r="AM210" s="56">
        <f t="shared" ca="1" si="63"/>
        <v>0</v>
      </c>
      <c r="AN210" s="56">
        <f t="shared" ref="AN210:AW219" ca="1" si="64">IF($C210&lt;AN$198,0,AVERAGE(OFFSET($G$198,$C210-AN$198+1,0)*AN$193,OFFSET($G$198,$C210-AN$198+2,0)*AN$193))</f>
        <v>0</v>
      </c>
      <c r="AO210" s="56">
        <f t="shared" ca="1" si="64"/>
        <v>0</v>
      </c>
      <c r="AP210" s="56">
        <f t="shared" ca="1" si="64"/>
        <v>0</v>
      </c>
      <c r="AQ210" s="56">
        <f t="shared" ca="1" si="64"/>
        <v>0</v>
      </c>
      <c r="AR210" s="56">
        <f t="shared" ca="1" si="64"/>
        <v>0</v>
      </c>
      <c r="AS210" s="56">
        <f t="shared" ca="1" si="64"/>
        <v>0</v>
      </c>
      <c r="AT210" s="56">
        <f t="shared" ca="1" si="64"/>
        <v>0</v>
      </c>
      <c r="AU210" s="56">
        <f t="shared" ca="1" si="64"/>
        <v>0</v>
      </c>
      <c r="AV210" s="56">
        <f t="shared" ca="1" si="64"/>
        <v>0</v>
      </c>
      <c r="AW210" s="56">
        <f t="shared" ca="1" si="64"/>
        <v>0</v>
      </c>
      <c r="AX210" s="56">
        <f t="shared" ca="1" si="59"/>
        <v>274195.66659946507</v>
      </c>
      <c r="AY210" s="94"/>
      <c r="AZ210" s="56">
        <f t="shared" ca="1" si="60"/>
        <v>274195.66659946507</v>
      </c>
    </row>
    <row r="211" spans="2:52" outlineLevel="1" x14ac:dyDescent="0.45">
      <c r="B211" s="97"/>
      <c r="C211" s="59">
        <f t="shared" si="51"/>
        <v>12</v>
      </c>
      <c r="D211" s="56">
        <f t="shared" si="52"/>
        <v>321.39479914418195</v>
      </c>
      <c r="E211" s="56">
        <f t="shared" si="53"/>
        <v>23.348215787854951</v>
      </c>
      <c r="F211" s="56">
        <f t="shared" si="54"/>
        <v>1.2849098522887499</v>
      </c>
      <c r="G211" s="56">
        <f>MIN(G210*(1+H211),EUR-SUM(G$200:G210))</f>
        <v>469.19355298504411</v>
      </c>
      <c r="H211" s="101">
        <v>-0.05</v>
      </c>
      <c r="I211" s="56"/>
      <c r="J211" s="56">
        <f t="shared" ca="1" si="61"/>
        <v>26484.741346129464</v>
      </c>
      <c r="K211" s="56">
        <f t="shared" ca="1" si="61"/>
        <v>27878.675101188906</v>
      </c>
      <c r="L211" s="56">
        <f t="shared" ca="1" si="61"/>
        <v>29506.071847412157</v>
      </c>
      <c r="M211" s="56">
        <f t="shared" ca="1" si="61"/>
        <v>31563.417950063995</v>
      </c>
      <c r="N211" s="56">
        <f t="shared" ca="1" si="61"/>
        <v>34130.3010048</v>
      </c>
      <c r="O211" s="56">
        <f t="shared" ca="1" si="61"/>
        <v>37310.48244</v>
      </c>
      <c r="P211" s="56">
        <f t="shared" ca="1" si="61"/>
        <v>41239.043999999994</v>
      </c>
      <c r="Q211" s="56">
        <f t="shared" ca="1" si="61"/>
        <v>23642.774366400008</v>
      </c>
      <c r="R211" s="56">
        <f t="shared" ca="1" si="61"/>
        <v>0</v>
      </c>
      <c r="S211" s="56">
        <f t="shared" ca="1" si="61"/>
        <v>0</v>
      </c>
      <c r="T211" s="56">
        <f t="shared" ca="1" si="62"/>
        <v>0</v>
      </c>
      <c r="U211" s="56">
        <f t="shared" ca="1" si="62"/>
        <v>0</v>
      </c>
      <c r="V211" s="56">
        <f t="shared" ca="1" si="62"/>
        <v>0</v>
      </c>
      <c r="W211" s="56">
        <f t="shared" ca="1" si="62"/>
        <v>0</v>
      </c>
      <c r="X211" s="56">
        <f t="shared" ca="1" si="62"/>
        <v>0</v>
      </c>
      <c r="Y211" s="56">
        <f t="shared" ca="1" si="62"/>
        <v>0</v>
      </c>
      <c r="Z211" s="56">
        <f t="shared" ca="1" si="62"/>
        <v>0</v>
      </c>
      <c r="AA211" s="56">
        <f t="shared" ca="1" si="62"/>
        <v>0</v>
      </c>
      <c r="AB211" s="56">
        <f t="shared" ca="1" si="62"/>
        <v>0</v>
      </c>
      <c r="AC211" s="56">
        <f t="shared" ca="1" si="62"/>
        <v>0</v>
      </c>
      <c r="AD211" s="56">
        <f t="shared" ca="1" si="63"/>
        <v>0</v>
      </c>
      <c r="AE211" s="56">
        <f t="shared" ca="1" si="63"/>
        <v>0</v>
      </c>
      <c r="AF211" s="56">
        <f t="shared" ca="1" si="63"/>
        <v>0</v>
      </c>
      <c r="AG211" s="56">
        <f t="shared" ca="1" si="63"/>
        <v>0</v>
      </c>
      <c r="AH211" s="56">
        <f t="shared" ca="1" si="63"/>
        <v>0</v>
      </c>
      <c r="AI211" s="56">
        <f t="shared" ca="1" si="63"/>
        <v>0</v>
      </c>
      <c r="AJ211" s="56">
        <f t="shared" ca="1" si="63"/>
        <v>0</v>
      </c>
      <c r="AK211" s="56">
        <f t="shared" ca="1" si="63"/>
        <v>0</v>
      </c>
      <c r="AL211" s="56">
        <f t="shared" ca="1" si="63"/>
        <v>0</v>
      </c>
      <c r="AM211" s="56">
        <f t="shared" ca="1" si="63"/>
        <v>0</v>
      </c>
      <c r="AN211" s="56">
        <f t="shared" ca="1" si="64"/>
        <v>0</v>
      </c>
      <c r="AO211" s="56">
        <f t="shared" ca="1" si="64"/>
        <v>0</v>
      </c>
      <c r="AP211" s="56">
        <f t="shared" ca="1" si="64"/>
        <v>0</v>
      </c>
      <c r="AQ211" s="56">
        <f t="shared" ca="1" si="64"/>
        <v>0</v>
      </c>
      <c r="AR211" s="56">
        <f t="shared" ca="1" si="64"/>
        <v>0</v>
      </c>
      <c r="AS211" s="56">
        <f t="shared" ca="1" si="64"/>
        <v>0</v>
      </c>
      <c r="AT211" s="56">
        <f t="shared" ca="1" si="64"/>
        <v>0</v>
      </c>
      <c r="AU211" s="56">
        <f t="shared" ca="1" si="64"/>
        <v>0</v>
      </c>
      <c r="AV211" s="56">
        <f t="shared" ca="1" si="64"/>
        <v>0</v>
      </c>
      <c r="AW211" s="56">
        <f t="shared" ca="1" si="64"/>
        <v>0</v>
      </c>
      <c r="AX211" s="56">
        <f t="shared" ca="1" si="59"/>
        <v>251755.50805599449</v>
      </c>
      <c r="AY211" s="94"/>
      <c r="AZ211" s="56">
        <f t="shared" ca="1" si="60"/>
        <v>251755.50805599449</v>
      </c>
    </row>
    <row r="212" spans="2:52" outlineLevel="1" x14ac:dyDescent="0.45">
      <c r="B212" s="97"/>
      <c r="C212" s="59">
        <f t="shared" si="51"/>
        <v>13</v>
      </c>
      <c r="D212" s="56">
        <f t="shared" si="52"/>
        <v>305.32505918697285</v>
      </c>
      <c r="E212" s="56">
        <f t="shared" si="53"/>
        <v>22.180804998462204</v>
      </c>
      <c r="F212" s="56">
        <f t="shared" si="54"/>
        <v>1.2206643596743123</v>
      </c>
      <c r="G212" s="56">
        <f>MIN(G211*(1+H212),EUR-SUM(G$200:G211))</f>
        <v>445.73387533579188</v>
      </c>
      <c r="H212" s="101">
        <v>-0.05</v>
      </c>
      <c r="I212" s="56"/>
      <c r="J212" s="56">
        <f t="shared" ca="1" si="61"/>
        <v>25160.504278822991</v>
      </c>
      <c r="K212" s="56">
        <f t="shared" ca="1" si="61"/>
        <v>26484.741346129464</v>
      </c>
      <c r="L212" s="56">
        <f t="shared" ca="1" si="61"/>
        <v>27878.675101188906</v>
      </c>
      <c r="M212" s="56">
        <f t="shared" ca="1" si="61"/>
        <v>29506.071847412157</v>
      </c>
      <c r="N212" s="56">
        <f t="shared" ca="1" si="61"/>
        <v>31563.417950063995</v>
      </c>
      <c r="O212" s="56">
        <f t="shared" ca="1" si="61"/>
        <v>34130.3010048</v>
      </c>
      <c r="P212" s="56">
        <f t="shared" ca="1" si="61"/>
        <v>37310.48244</v>
      </c>
      <c r="Q212" s="56">
        <f t="shared" ca="1" si="61"/>
        <v>21278.496929760011</v>
      </c>
      <c r="R212" s="56">
        <f t="shared" ca="1" si="61"/>
        <v>0</v>
      </c>
      <c r="S212" s="56">
        <f t="shared" ca="1" si="61"/>
        <v>0</v>
      </c>
      <c r="T212" s="56">
        <f t="shared" ca="1" si="62"/>
        <v>0</v>
      </c>
      <c r="U212" s="56">
        <f t="shared" ca="1" si="62"/>
        <v>0</v>
      </c>
      <c r="V212" s="56">
        <f t="shared" ca="1" si="62"/>
        <v>0</v>
      </c>
      <c r="W212" s="56">
        <f t="shared" ca="1" si="62"/>
        <v>0</v>
      </c>
      <c r="X212" s="56">
        <f t="shared" ca="1" si="62"/>
        <v>0</v>
      </c>
      <c r="Y212" s="56">
        <f t="shared" ca="1" si="62"/>
        <v>0</v>
      </c>
      <c r="Z212" s="56">
        <f t="shared" ca="1" si="62"/>
        <v>0</v>
      </c>
      <c r="AA212" s="56">
        <f t="shared" ca="1" si="62"/>
        <v>0</v>
      </c>
      <c r="AB212" s="56">
        <f t="shared" ca="1" si="62"/>
        <v>0</v>
      </c>
      <c r="AC212" s="56">
        <f t="shared" ca="1" si="62"/>
        <v>0</v>
      </c>
      <c r="AD212" s="56">
        <f t="shared" ca="1" si="63"/>
        <v>0</v>
      </c>
      <c r="AE212" s="56">
        <f t="shared" ca="1" si="63"/>
        <v>0</v>
      </c>
      <c r="AF212" s="56">
        <f t="shared" ca="1" si="63"/>
        <v>0</v>
      </c>
      <c r="AG212" s="56">
        <f t="shared" ca="1" si="63"/>
        <v>0</v>
      </c>
      <c r="AH212" s="56">
        <f t="shared" ca="1" si="63"/>
        <v>0</v>
      </c>
      <c r="AI212" s="56">
        <f t="shared" ca="1" si="63"/>
        <v>0</v>
      </c>
      <c r="AJ212" s="56">
        <f t="shared" ca="1" si="63"/>
        <v>0</v>
      </c>
      <c r="AK212" s="56">
        <f t="shared" ca="1" si="63"/>
        <v>0</v>
      </c>
      <c r="AL212" s="56">
        <f t="shared" ca="1" si="63"/>
        <v>0</v>
      </c>
      <c r="AM212" s="56">
        <f t="shared" ca="1" si="63"/>
        <v>0</v>
      </c>
      <c r="AN212" s="56">
        <f t="shared" ca="1" si="64"/>
        <v>0</v>
      </c>
      <c r="AO212" s="56">
        <f t="shared" ca="1" si="64"/>
        <v>0</v>
      </c>
      <c r="AP212" s="56">
        <f t="shared" ca="1" si="64"/>
        <v>0</v>
      </c>
      <c r="AQ212" s="56">
        <f t="shared" ca="1" si="64"/>
        <v>0</v>
      </c>
      <c r="AR212" s="56">
        <f t="shared" ca="1" si="64"/>
        <v>0</v>
      </c>
      <c r="AS212" s="56">
        <f t="shared" ca="1" si="64"/>
        <v>0</v>
      </c>
      <c r="AT212" s="56">
        <f t="shared" ca="1" si="64"/>
        <v>0</v>
      </c>
      <c r="AU212" s="56">
        <f t="shared" ca="1" si="64"/>
        <v>0</v>
      </c>
      <c r="AV212" s="56">
        <f t="shared" ca="1" si="64"/>
        <v>0</v>
      </c>
      <c r="AW212" s="56">
        <f t="shared" ca="1" si="64"/>
        <v>0</v>
      </c>
      <c r="AX212" s="56">
        <f t="shared" ca="1" si="59"/>
        <v>233312.69089817753</v>
      </c>
      <c r="AY212" s="94"/>
      <c r="AZ212" s="56">
        <f t="shared" ca="1" si="60"/>
        <v>233312.69089817753</v>
      </c>
    </row>
    <row r="213" spans="2:52" outlineLevel="1" x14ac:dyDescent="0.45">
      <c r="B213" s="97"/>
      <c r="C213" s="59">
        <f t="shared" si="51"/>
        <v>14</v>
      </c>
      <c r="D213" s="56">
        <f t="shared" si="52"/>
        <v>290.05880622762419</v>
      </c>
      <c r="E213" s="56">
        <f t="shared" si="53"/>
        <v>21.071764748539092</v>
      </c>
      <c r="F213" s="56">
        <f t="shared" si="54"/>
        <v>1.1596311416905967</v>
      </c>
      <c r="G213" s="56">
        <f>MIN(G212*(1+H213),EUR-SUM(G$200:G212))</f>
        <v>423.44718156900228</v>
      </c>
      <c r="H213" s="101">
        <v>-0.05</v>
      </c>
      <c r="I213" s="56"/>
      <c r="J213" s="56">
        <f t="shared" ca="1" si="61"/>
        <v>23902.479064881838</v>
      </c>
      <c r="K213" s="56">
        <f t="shared" ca="1" si="61"/>
        <v>25160.504278822991</v>
      </c>
      <c r="L213" s="56">
        <f t="shared" ca="1" si="61"/>
        <v>26484.741346129464</v>
      </c>
      <c r="M213" s="56">
        <f t="shared" ca="1" si="61"/>
        <v>27878.675101188906</v>
      </c>
      <c r="N213" s="56">
        <f t="shared" ca="1" si="61"/>
        <v>29506.071847412157</v>
      </c>
      <c r="O213" s="56">
        <f t="shared" ca="1" si="61"/>
        <v>31563.417950063995</v>
      </c>
      <c r="P213" s="56">
        <f t="shared" ca="1" si="61"/>
        <v>34130.3010048</v>
      </c>
      <c r="Q213" s="56">
        <f t="shared" ca="1" si="61"/>
        <v>19251.44011697761</v>
      </c>
      <c r="R213" s="56">
        <f t="shared" ca="1" si="61"/>
        <v>0</v>
      </c>
      <c r="S213" s="56">
        <f t="shared" ca="1" si="61"/>
        <v>0</v>
      </c>
      <c r="T213" s="56">
        <f t="shared" ca="1" si="62"/>
        <v>0</v>
      </c>
      <c r="U213" s="56">
        <f t="shared" ca="1" si="62"/>
        <v>0</v>
      </c>
      <c r="V213" s="56">
        <f t="shared" ca="1" si="62"/>
        <v>0</v>
      </c>
      <c r="W213" s="56">
        <f t="shared" ca="1" si="62"/>
        <v>0</v>
      </c>
      <c r="X213" s="56">
        <f t="shared" ca="1" si="62"/>
        <v>0</v>
      </c>
      <c r="Y213" s="56">
        <f t="shared" ca="1" si="62"/>
        <v>0</v>
      </c>
      <c r="Z213" s="56">
        <f t="shared" ca="1" si="62"/>
        <v>0</v>
      </c>
      <c r="AA213" s="56">
        <f t="shared" ca="1" si="62"/>
        <v>0</v>
      </c>
      <c r="AB213" s="56">
        <f t="shared" ca="1" si="62"/>
        <v>0</v>
      </c>
      <c r="AC213" s="56">
        <f t="shared" ca="1" si="62"/>
        <v>0</v>
      </c>
      <c r="AD213" s="56">
        <f t="shared" ca="1" si="63"/>
        <v>0</v>
      </c>
      <c r="AE213" s="56">
        <f t="shared" ca="1" si="63"/>
        <v>0</v>
      </c>
      <c r="AF213" s="56">
        <f t="shared" ca="1" si="63"/>
        <v>0</v>
      </c>
      <c r="AG213" s="56">
        <f t="shared" ca="1" si="63"/>
        <v>0</v>
      </c>
      <c r="AH213" s="56">
        <f t="shared" ca="1" si="63"/>
        <v>0</v>
      </c>
      <c r="AI213" s="56">
        <f t="shared" ca="1" si="63"/>
        <v>0</v>
      </c>
      <c r="AJ213" s="56">
        <f t="shared" ca="1" si="63"/>
        <v>0</v>
      </c>
      <c r="AK213" s="56">
        <f t="shared" ca="1" si="63"/>
        <v>0</v>
      </c>
      <c r="AL213" s="56">
        <f t="shared" ca="1" si="63"/>
        <v>0</v>
      </c>
      <c r="AM213" s="56">
        <f t="shared" ca="1" si="63"/>
        <v>0</v>
      </c>
      <c r="AN213" s="56">
        <f t="shared" ca="1" si="64"/>
        <v>0</v>
      </c>
      <c r="AO213" s="56">
        <f t="shared" ca="1" si="64"/>
        <v>0</v>
      </c>
      <c r="AP213" s="56">
        <f t="shared" ca="1" si="64"/>
        <v>0</v>
      </c>
      <c r="AQ213" s="56">
        <f t="shared" ca="1" si="64"/>
        <v>0</v>
      </c>
      <c r="AR213" s="56">
        <f t="shared" ca="1" si="64"/>
        <v>0</v>
      </c>
      <c r="AS213" s="56">
        <f t="shared" ca="1" si="64"/>
        <v>0</v>
      </c>
      <c r="AT213" s="56">
        <f t="shared" ca="1" si="64"/>
        <v>0</v>
      </c>
      <c r="AU213" s="56">
        <f t="shared" ca="1" si="64"/>
        <v>0</v>
      </c>
      <c r="AV213" s="56">
        <f t="shared" ca="1" si="64"/>
        <v>0</v>
      </c>
      <c r="AW213" s="56">
        <f t="shared" ca="1" si="64"/>
        <v>0</v>
      </c>
      <c r="AX213" s="56">
        <f t="shared" ca="1" si="59"/>
        <v>217877.63071027695</v>
      </c>
      <c r="AY213" s="94"/>
      <c r="AZ213" s="56">
        <f t="shared" ca="1" si="60"/>
        <v>217877.63071027695</v>
      </c>
    </row>
    <row r="214" spans="2:52" outlineLevel="1" x14ac:dyDescent="0.45">
      <c r="B214" s="97"/>
      <c r="C214" s="59">
        <f t="shared" si="51"/>
        <v>15</v>
      </c>
      <c r="D214" s="56">
        <f t="shared" si="52"/>
        <v>278.45645397851922</v>
      </c>
      <c r="E214" s="56">
        <f t="shared" si="53"/>
        <v>20.228894158597527</v>
      </c>
      <c r="F214" s="56">
        <f t="shared" si="54"/>
        <v>1.1132458960229727</v>
      </c>
      <c r="G214" s="56">
        <f>MIN(G213*(1+H214),EUR-SUM(G$200:G213))</f>
        <v>406.50929430624217</v>
      </c>
      <c r="H214" s="101">
        <v>-0.04</v>
      </c>
      <c r="I214" s="56"/>
      <c r="J214" s="56">
        <f t="shared" ca="1" si="61"/>
        <v>22823.80308656922</v>
      </c>
      <c r="K214" s="56">
        <f t="shared" ca="1" si="61"/>
        <v>23902.479064881838</v>
      </c>
      <c r="L214" s="56">
        <f t="shared" ca="1" si="61"/>
        <v>25160.504278822991</v>
      </c>
      <c r="M214" s="56">
        <f t="shared" ca="1" si="61"/>
        <v>26484.741346129464</v>
      </c>
      <c r="N214" s="56">
        <f t="shared" ca="1" si="61"/>
        <v>27878.675101188906</v>
      </c>
      <c r="O214" s="56">
        <f t="shared" ca="1" si="61"/>
        <v>29506.071847412157</v>
      </c>
      <c r="P214" s="56">
        <f t="shared" ca="1" si="61"/>
        <v>31563.417950063995</v>
      </c>
      <c r="Q214" s="56">
        <f t="shared" ca="1" si="61"/>
        <v>17610.532027425797</v>
      </c>
      <c r="R214" s="56">
        <f t="shared" ca="1" si="61"/>
        <v>0</v>
      </c>
      <c r="S214" s="56">
        <f t="shared" ca="1" si="61"/>
        <v>0</v>
      </c>
      <c r="T214" s="56">
        <f t="shared" ca="1" si="62"/>
        <v>0</v>
      </c>
      <c r="U214" s="56">
        <f t="shared" ca="1" si="62"/>
        <v>0</v>
      </c>
      <c r="V214" s="56">
        <f t="shared" ca="1" si="62"/>
        <v>0</v>
      </c>
      <c r="W214" s="56">
        <f t="shared" ca="1" si="62"/>
        <v>0</v>
      </c>
      <c r="X214" s="56">
        <f t="shared" ca="1" si="62"/>
        <v>0</v>
      </c>
      <c r="Y214" s="56">
        <f t="shared" ca="1" si="62"/>
        <v>0</v>
      </c>
      <c r="Z214" s="56">
        <f t="shared" ca="1" si="62"/>
        <v>0</v>
      </c>
      <c r="AA214" s="56">
        <f t="shared" ca="1" si="62"/>
        <v>0</v>
      </c>
      <c r="AB214" s="56">
        <f t="shared" ca="1" si="62"/>
        <v>0</v>
      </c>
      <c r="AC214" s="56">
        <f t="shared" ca="1" si="62"/>
        <v>0</v>
      </c>
      <c r="AD214" s="56">
        <f t="shared" ca="1" si="63"/>
        <v>0</v>
      </c>
      <c r="AE214" s="56">
        <f t="shared" ca="1" si="63"/>
        <v>0</v>
      </c>
      <c r="AF214" s="56">
        <f t="shared" ca="1" si="63"/>
        <v>0</v>
      </c>
      <c r="AG214" s="56">
        <f t="shared" ca="1" si="63"/>
        <v>0</v>
      </c>
      <c r="AH214" s="56">
        <f t="shared" ca="1" si="63"/>
        <v>0</v>
      </c>
      <c r="AI214" s="56">
        <f t="shared" ca="1" si="63"/>
        <v>0</v>
      </c>
      <c r="AJ214" s="56">
        <f t="shared" ca="1" si="63"/>
        <v>0</v>
      </c>
      <c r="AK214" s="56">
        <f t="shared" ca="1" si="63"/>
        <v>0</v>
      </c>
      <c r="AL214" s="56">
        <f t="shared" ca="1" si="63"/>
        <v>0</v>
      </c>
      <c r="AM214" s="56">
        <f t="shared" ca="1" si="63"/>
        <v>0</v>
      </c>
      <c r="AN214" s="56">
        <f t="shared" ca="1" si="64"/>
        <v>0</v>
      </c>
      <c r="AO214" s="56">
        <f t="shared" ca="1" si="64"/>
        <v>0</v>
      </c>
      <c r="AP214" s="56">
        <f t="shared" ca="1" si="64"/>
        <v>0</v>
      </c>
      <c r="AQ214" s="56">
        <f t="shared" ca="1" si="64"/>
        <v>0</v>
      </c>
      <c r="AR214" s="56">
        <f t="shared" ca="1" si="64"/>
        <v>0</v>
      </c>
      <c r="AS214" s="56">
        <f t="shared" ca="1" si="64"/>
        <v>0</v>
      </c>
      <c r="AT214" s="56">
        <f t="shared" ca="1" si="64"/>
        <v>0</v>
      </c>
      <c r="AU214" s="56">
        <f t="shared" ca="1" si="64"/>
        <v>0</v>
      </c>
      <c r="AV214" s="56">
        <f t="shared" ca="1" si="64"/>
        <v>0</v>
      </c>
      <c r="AW214" s="56">
        <f t="shared" ca="1" si="64"/>
        <v>0</v>
      </c>
      <c r="AX214" s="56">
        <f t="shared" ca="1" si="59"/>
        <v>204930.22470249436</v>
      </c>
      <c r="AY214" s="94"/>
      <c r="AZ214" s="56">
        <f t="shared" ca="1" si="60"/>
        <v>204930.22470249436</v>
      </c>
    </row>
    <row r="215" spans="2:52" outlineLevel="1" x14ac:dyDescent="0.45">
      <c r="B215" s="97"/>
      <c r="C215" s="59">
        <f t="shared" si="51"/>
        <v>16</v>
      </c>
      <c r="D215" s="56">
        <f t="shared" si="52"/>
        <v>267.31819581937845</v>
      </c>
      <c r="E215" s="56">
        <f t="shared" si="53"/>
        <v>19.419738392253624</v>
      </c>
      <c r="F215" s="56">
        <f t="shared" si="54"/>
        <v>1.0687160601820538</v>
      </c>
      <c r="G215" s="56">
        <f>MIN(G214*(1+H215),EUR-SUM(G$200:G214))</f>
        <v>390.24892253399247</v>
      </c>
      <c r="H215" s="101">
        <v>-0.04</v>
      </c>
      <c r="I215" s="56"/>
      <c r="J215" s="56">
        <f t="shared" ca="1" si="61"/>
        <v>21910.850963106452</v>
      </c>
      <c r="K215" s="56">
        <f t="shared" ca="1" si="61"/>
        <v>22823.80308656922</v>
      </c>
      <c r="L215" s="56">
        <f t="shared" ca="1" si="61"/>
        <v>23902.479064881838</v>
      </c>
      <c r="M215" s="56">
        <f t="shared" ca="1" si="61"/>
        <v>25160.504278822991</v>
      </c>
      <c r="N215" s="56">
        <f t="shared" ca="1" si="61"/>
        <v>26484.741346129464</v>
      </c>
      <c r="O215" s="56">
        <f t="shared" ca="1" si="61"/>
        <v>27878.675101188906</v>
      </c>
      <c r="P215" s="56">
        <f t="shared" ca="1" si="61"/>
        <v>29506.071847412157</v>
      </c>
      <c r="Q215" s="56">
        <f t="shared" ca="1" si="61"/>
        <v>16286.073264529818</v>
      </c>
      <c r="R215" s="56">
        <f t="shared" ca="1" si="61"/>
        <v>0</v>
      </c>
      <c r="S215" s="56">
        <f t="shared" ca="1" si="61"/>
        <v>0</v>
      </c>
      <c r="T215" s="56">
        <f t="shared" ca="1" si="62"/>
        <v>0</v>
      </c>
      <c r="U215" s="56">
        <f t="shared" ca="1" si="62"/>
        <v>0</v>
      </c>
      <c r="V215" s="56">
        <f t="shared" ca="1" si="62"/>
        <v>0</v>
      </c>
      <c r="W215" s="56">
        <f t="shared" ca="1" si="62"/>
        <v>0</v>
      </c>
      <c r="X215" s="56">
        <f t="shared" ca="1" si="62"/>
        <v>0</v>
      </c>
      <c r="Y215" s="56">
        <f t="shared" ca="1" si="62"/>
        <v>0</v>
      </c>
      <c r="Z215" s="56">
        <f t="shared" ca="1" si="62"/>
        <v>0</v>
      </c>
      <c r="AA215" s="56">
        <f t="shared" ca="1" si="62"/>
        <v>0</v>
      </c>
      <c r="AB215" s="56">
        <f t="shared" ca="1" si="62"/>
        <v>0</v>
      </c>
      <c r="AC215" s="56">
        <f t="shared" ca="1" si="62"/>
        <v>0</v>
      </c>
      <c r="AD215" s="56">
        <f t="shared" ca="1" si="63"/>
        <v>0</v>
      </c>
      <c r="AE215" s="56">
        <f t="shared" ca="1" si="63"/>
        <v>0</v>
      </c>
      <c r="AF215" s="56">
        <f t="shared" ca="1" si="63"/>
        <v>0</v>
      </c>
      <c r="AG215" s="56">
        <f t="shared" ca="1" si="63"/>
        <v>0</v>
      </c>
      <c r="AH215" s="56">
        <f t="shared" ca="1" si="63"/>
        <v>0</v>
      </c>
      <c r="AI215" s="56">
        <f t="shared" ca="1" si="63"/>
        <v>0</v>
      </c>
      <c r="AJ215" s="56">
        <f t="shared" ca="1" si="63"/>
        <v>0</v>
      </c>
      <c r="AK215" s="56">
        <f t="shared" ca="1" si="63"/>
        <v>0</v>
      </c>
      <c r="AL215" s="56">
        <f t="shared" ca="1" si="63"/>
        <v>0</v>
      </c>
      <c r="AM215" s="56">
        <f t="shared" ca="1" si="63"/>
        <v>0</v>
      </c>
      <c r="AN215" s="56">
        <f t="shared" ca="1" si="64"/>
        <v>0</v>
      </c>
      <c r="AO215" s="56">
        <f t="shared" ca="1" si="64"/>
        <v>0</v>
      </c>
      <c r="AP215" s="56">
        <f t="shared" ca="1" si="64"/>
        <v>0</v>
      </c>
      <c r="AQ215" s="56">
        <f t="shared" ca="1" si="64"/>
        <v>0</v>
      </c>
      <c r="AR215" s="56">
        <f t="shared" ca="1" si="64"/>
        <v>0</v>
      </c>
      <c r="AS215" s="56">
        <f t="shared" ca="1" si="64"/>
        <v>0</v>
      </c>
      <c r="AT215" s="56">
        <f t="shared" ca="1" si="64"/>
        <v>0</v>
      </c>
      <c r="AU215" s="56">
        <f t="shared" ca="1" si="64"/>
        <v>0</v>
      </c>
      <c r="AV215" s="56">
        <f t="shared" ca="1" si="64"/>
        <v>0</v>
      </c>
      <c r="AW215" s="56">
        <f t="shared" ca="1" si="64"/>
        <v>0</v>
      </c>
      <c r="AX215" s="56">
        <f t="shared" ca="1" si="59"/>
        <v>193953.19895264084</v>
      </c>
      <c r="AY215" s="94"/>
      <c r="AZ215" s="56">
        <f t="shared" ca="1" si="60"/>
        <v>193953.19895264084</v>
      </c>
    </row>
    <row r="216" spans="2:52" outlineLevel="1" x14ac:dyDescent="0.45">
      <c r="B216" s="97"/>
      <c r="C216" s="59">
        <f t="shared" si="51"/>
        <v>17</v>
      </c>
      <c r="D216" s="56">
        <f t="shared" si="52"/>
        <v>256.62546798660327</v>
      </c>
      <c r="E216" s="56">
        <f t="shared" si="53"/>
        <v>18.642948856563475</v>
      </c>
      <c r="F216" s="56">
        <f t="shared" si="54"/>
        <v>1.0259674177747715</v>
      </c>
      <c r="G216" s="56">
        <f>MIN(G215*(1+H216),EUR-SUM(G$200:G215))</f>
        <v>374.63896563263273</v>
      </c>
      <c r="H216" s="101">
        <v>-0.04</v>
      </c>
      <c r="I216" s="56"/>
      <c r="J216" s="56">
        <f t="shared" ca="1" si="61"/>
        <v>21034.416924582194</v>
      </c>
      <c r="K216" s="56">
        <f t="shared" ca="1" si="61"/>
        <v>21910.850963106452</v>
      </c>
      <c r="L216" s="56">
        <f t="shared" ca="1" si="61"/>
        <v>22823.80308656922</v>
      </c>
      <c r="M216" s="56">
        <f t="shared" ca="1" si="61"/>
        <v>23902.479064881838</v>
      </c>
      <c r="N216" s="56">
        <f t="shared" ca="1" si="61"/>
        <v>25160.504278822991</v>
      </c>
      <c r="O216" s="56">
        <f t="shared" ca="1" si="61"/>
        <v>26484.741346129464</v>
      </c>
      <c r="P216" s="56">
        <f t="shared" ca="1" si="61"/>
        <v>27878.675101188906</v>
      </c>
      <c r="Q216" s="56">
        <f t="shared" ca="1" si="61"/>
        <v>15224.525069359946</v>
      </c>
      <c r="R216" s="56">
        <f t="shared" ca="1" si="61"/>
        <v>0</v>
      </c>
      <c r="S216" s="56">
        <f t="shared" ca="1" si="61"/>
        <v>0</v>
      </c>
      <c r="T216" s="56">
        <f t="shared" ca="1" si="62"/>
        <v>0</v>
      </c>
      <c r="U216" s="56">
        <f t="shared" ca="1" si="62"/>
        <v>0</v>
      </c>
      <c r="V216" s="56">
        <f t="shared" ca="1" si="62"/>
        <v>0</v>
      </c>
      <c r="W216" s="56">
        <f t="shared" ca="1" si="62"/>
        <v>0</v>
      </c>
      <c r="X216" s="56">
        <f t="shared" ca="1" si="62"/>
        <v>0</v>
      </c>
      <c r="Y216" s="56">
        <f t="shared" ca="1" si="62"/>
        <v>0</v>
      </c>
      <c r="Z216" s="56">
        <f t="shared" ca="1" si="62"/>
        <v>0</v>
      </c>
      <c r="AA216" s="56">
        <f t="shared" ca="1" si="62"/>
        <v>0</v>
      </c>
      <c r="AB216" s="56">
        <f t="shared" ca="1" si="62"/>
        <v>0</v>
      </c>
      <c r="AC216" s="56">
        <f t="shared" ca="1" si="62"/>
        <v>0</v>
      </c>
      <c r="AD216" s="56">
        <f t="shared" ca="1" si="63"/>
        <v>0</v>
      </c>
      <c r="AE216" s="56">
        <f t="shared" ca="1" si="63"/>
        <v>0</v>
      </c>
      <c r="AF216" s="56">
        <f t="shared" ca="1" si="63"/>
        <v>0</v>
      </c>
      <c r="AG216" s="56">
        <f t="shared" ca="1" si="63"/>
        <v>0</v>
      </c>
      <c r="AH216" s="56">
        <f t="shared" ca="1" si="63"/>
        <v>0</v>
      </c>
      <c r="AI216" s="56">
        <f t="shared" ca="1" si="63"/>
        <v>0</v>
      </c>
      <c r="AJ216" s="56">
        <f t="shared" ca="1" si="63"/>
        <v>0</v>
      </c>
      <c r="AK216" s="56">
        <f t="shared" ca="1" si="63"/>
        <v>0</v>
      </c>
      <c r="AL216" s="56">
        <f t="shared" ca="1" si="63"/>
        <v>0</v>
      </c>
      <c r="AM216" s="56">
        <f t="shared" ca="1" si="63"/>
        <v>0</v>
      </c>
      <c r="AN216" s="56">
        <f t="shared" ca="1" si="64"/>
        <v>0</v>
      </c>
      <c r="AO216" s="56">
        <f t="shared" ca="1" si="64"/>
        <v>0</v>
      </c>
      <c r="AP216" s="56">
        <f t="shared" ca="1" si="64"/>
        <v>0</v>
      </c>
      <c r="AQ216" s="56">
        <f t="shared" ca="1" si="64"/>
        <v>0</v>
      </c>
      <c r="AR216" s="56">
        <f t="shared" ca="1" si="64"/>
        <v>0</v>
      </c>
      <c r="AS216" s="56">
        <f t="shared" ca="1" si="64"/>
        <v>0</v>
      </c>
      <c r="AT216" s="56">
        <f t="shared" ca="1" si="64"/>
        <v>0</v>
      </c>
      <c r="AU216" s="56">
        <f t="shared" ca="1" si="64"/>
        <v>0</v>
      </c>
      <c r="AV216" s="56">
        <f t="shared" ca="1" si="64"/>
        <v>0</v>
      </c>
      <c r="AW216" s="56">
        <f t="shared" ca="1" si="64"/>
        <v>0</v>
      </c>
      <c r="AX216" s="56">
        <f t="shared" ca="1" si="59"/>
        <v>184419.99583464101</v>
      </c>
      <c r="AY216" s="94"/>
      <c r="AZ216" s="56">
        <f t="shared" ca="1" si="60"/>
        <v>184419.99583464101</v>
      </c>
    </row>
    <row r="217" spans="2:52" outlineLevel="1" x14ac:dyDescent="0.45">
      <c r="B217" s="97"/>
      <c r="C217" s="59">
        <f t="shared" si="51"/>
        <v>18</v>
      </c>
      <c r="D217" s="56">
        <f t="shared" si="52"/>
        <v>246.36044926713913</v>
      </c>
      <c r="E217" s="56">
        <f t="shared" si="53"/>
        <v>17.897230902300937</v>
      </c>
      <c r="F217" s="56">
        <f t="shared" si="54"/>
        <v>0.98492872106378071</v>
      </c>
      <c r="G217" s="56">
        <f>MIN(G216*(1+H217),EUR-SUM(G$200:G216))</f>
        <v>359.65340700732742</v>
      </c>
      <c r="H217" s="101">
        <v>-0.04</v>
      </c>
      <c r="I217" s="56"/>
      <c r="J217" s="56">
        <f t="shared" ca="1" si="61"/>
        <v>20193.040247598903</v>
      </c>
      <c r="K217" s="56">
        <f t="shared" ca="1" si="61"/>
        <v>21034.416924582194</v>
      </c>
      <c r="L217" s="56">
        <f t="shared" ca="1" si="61"/>
        <v>21910.850963106452</v>
      </c>
      <c r="M217" s="56">
        <f t="shared" ca="1" si="61"/>
        <v>22823.80308656922</v>
      </c>
      <c r="N217" s="56">
        <f t="shared" ca="1" si="61"/>
        <v>23902.479064881838</v>
      </c>
      <c r="O217" s="56">
        <f t="shared" ca="1" si="61"/>
        <v>25160.504278822991</v>
      </c>
      <c r="P217" s="56">
        <f t="shared" ca="1" si="61"/>
        <v>26484.741346129464</v>
      </c>
      <c r="Q217" s="56">
        <f t="shared" ca="1" si="61"/>
        <v>14384.821882544733</v>
      </c>
      <c r="R217" s="56">
        <f t="shared" ca="1" si="61"/>
        <v>0</v>
      </c>
      <c r="S217" s="56">
        <f t="shared" ca="1" si="61"/>
        <v>0</v>
      </c>
      <c r="T217" s="56">
        <f t="shared" ca="1" si="62"/>
        <v>0</v>
      </c>
      <c r="U217" s="56">
        <f t="shared" ca="1" si="62"/>
        <v>0</v>
      </c>
      <c r="V217" s="56">
        <f t="shared" ca="1" si="62"/>
        <v>0</v>
      </c>
      <c r="W217" s="56">
        <f t="shared" ca="1" si="62"/>
        <v>0</v>
      </c>
      <c r="X217" s="56">
        <f t="shared" ca="1" si="62"/>
        <v>0</v>
      </c>
      <c r="Y217" s="56">
        <f t="shared" ca="1" si="62"/>
        <v>0</v>
      </c>
      <c r="Z217" s="56">
        <f t="shared" ca="1" si="62"/>
        <v>0</v>
      </c>
      <c r="AA217" s="56">
        <f t="shared" ca="1" si="62"/>
        <v>0</v>
      </c>
      <c r="AB217" s="56">
        <f t="shared" ca="1" si="62"/>
        <v>0</v>
      </c>
      <c r="AC217" s="56">
        <f t="shared" ca="1" si="62"/>
        <v>0</v>
      </c>
      <c r="AD217" s="56">
        <f t="shared" ca="1" si="63"/>
        <v>0</v>
      </c>
      <c r="AE217" s="56">
        <f t="shared" ca="1" si="63"/>
        <v>0</v>
      </c>
      <c r="AF217" s="56">
        <f t="shared" ca="1" si="63"/>
        <v>0</v>
      </c>
      <c r="AG217" s="56">
        <f t="shared" ca="1" si="63"/>
        <v>0</v>
      </c>
      <c r="AH217" s="56">
        <f t="shared" ca="1" si="63"/>
        <v>0</v>
      </c>
      <c r="AI217" s="56">
        <f t="shared" ca="1" si="63"/>
        <v>0</v>
      </c>
      <c r="AJ217" s="56">
        <f t="shared" ca="1" si="63"/>
        <v>0</v>
      </c>
      <c r="AK217" s="56">
        <f t="shared" ca="1" si="63"/>
        <v>0</v>
      </c>
      <c r="AL217" s="56">
        <f t="shared" ca="1" si="63"/>
        <v>0</v>
      </c>
      <c r="AM217" s="56">
        <f t="shared" ca="1" si="63"/>
        <v>0</v>
      </c>
      <c r="AN217" s="56">
        <f t="shared" ca="1" si="64"/>
        <v>0</v>
      </c>
      <c r="AO217" s="56">
        <f t="shared" ca="1" si="64"/>
        <v>0</v>
      </c>
      <c r="AP217" s="56">
        <f t="shared" ca="1" si="64"/>
        <v>0</v>
      </c>
      <c r="AQ217" s="56">
        <f t="shared" ca="1" si="64"/>
        <v>0</v>
      </c>
      <c r="AR217" s="56">
        <f t="shared" ca="1" si="64"/>
        <v>0</v>
      </c>
      <c r="AS217" s="56">
        <f t="shared" ca="1" si="64"/>
        <v>0</v>
      </c>
      <c r="AT217" s="56">
        <f t="shared" ca="1" si="64"/>
        <v>0</v>
      </c>
      <c r="AU217" s="56">
        <f t="shared" ca="1" si="64"/>
        <v>0</v>
      </c>
      <c r="AV217" s="56">
        <f t="shared" ca="1" si="64"/>
        <v>0</v>
      </c>
      <c r="AW217" s="56">
        <f t="shared" ca="1" si="64"/>
        <v>0</v>
      </c>
      <c r="AX217" s="56">
        <f t="shared" ca="1" si="59"/>
        <v>175894.65779423574</v>
      </c>
      <c r="AY217" s="94"/>
      <c r="AZ217" s="56">
        <f t="shared" ca="1" si="60"/>
        <v>175894.65779423574</v>
      </c>
    </row>
    <row r="218" spans="2:52" outlineLevel="1" x14ac:dyDescent="0.45">
      <c r="B218" s="97"/>
      <c r="C218" s="59">
        <f t="shared" si="51"/>
        <v>19</v>
      </c>
      <c r="D218" s="56">
        <f t="shared" si="52"/>
        <v>236.50603129645359</v>
      </c>
      <c r="E218" s="56">
        <f t="shared" si="53"/>
        <v>17.181341666208901</v>
      </c>
      <c r="F218" s="56">
        <f t="shared" si="54"/>
        <v>0.94553157222122941</v>
      </c>
      <c r="G218" s="56">
        <f>MIN(G217*(1+H218),EUR-SUM(G$200:G217))</f>
        <v>345.26727072703432</v>
      </c>
      <c r="H218" s="101">
        <v>-0.04</v>
      </c>
      <c r="I218" s="158"/>
      <c r="J218" s="56">
        <f t="shared" ca="1" si="61"/>
        <v>19385.318637694949</v>
      </c>
      <c r="K218" s="56">
        <f t="shared" ca="1" si="61"/>
        <v>20193.040247598903</v>
      </c>
      <c r="L218" s="56">
        <f t="shared" ca="1" si="61"/>
        <v>21034.416924582194</v>
      </c>
      <c r="M218" s="56">
        <f t="shared" ca="1" si="61"/>
        <v>21910.850963106452</v>
      </c>
      <c r="N218" s="56">
        <f t="shared" ca="1" si="61"/>
        <v>22823.80308656922</v>
      </c>
      <c r="O218" s="56">
        <f t="shared" ca="1" si="61"/>
        <v>23902.479064881838</v>
      </c>
      <c r="P218" s="56">
        <f t="shared" ca="1" si="61"/>
        <v>25160.504278822991</v>
      </c>
      <c r="Q218" s="56">
        <f t="shared" ca="1" si="61"/>
        <v>13665.580788417497</v>
      </c>
      <c r="R218" s="56">
        <f t="shared" ca="1" si="61"/>
        <v>0</v>
      </c>
      <c r="S218" s="56">
        <f t="shared" ca="1" si="61"/>
        <v>0</v>
      </c>
      <c r="T218" s="56">
        <f t="shared" ca="1" si="62"/>
        <v>0</v>
      </c>
      <c r="U218" s="56">
        <f t="shared" ca="1" si="62"/>
        <v>0</v>
      </c>
      <c r="V218" s="56">
        <f t="shared" ca="1" si="62"/>
        <v>0</v>
      </c>
      <c r="W218" s="56">
        <f t="shared" ca="1" si="62"/>
        <v>0</v>
      </c>
      <c r="X218" s="56">
        <f t="shared" ca="1" si="62"/>
        <v>0</v>
      </c>
      <c r="Y218" s="56">
        <f t="shared" ca="1" si="62"/>
        <v>0</v>
      </c>
      <c r="Z218" s="56">
        <f t="shared" ca="1" si="62"/>
        <v>0</v>
      </c>
      <c r="AA218" s="56">
        <f t="shared" ca="1" si="62"/>
        <v>0</v>
      </c>
      <c r="AB218" s="56">
        <f t="shared" ca="1" si="62"/>
        <v>0</v>
      </c>
      <c r="AC218" s="56">
        <f t="shared" ca="1" si="62"/>
        <v>0</v>
      </c>
      <c r="AD218" s="56">
        <f t="shared" ca="1" si="63"/>
        <v>0</v>
      </c>
      <c r="AE218" s="56">
        <f t="shared" ca="1" si="63"/>
        <v>0</v>
      </c>
      <c r="AF218" s="56">
        <f t="shared" ca="1" si="63"/>
        <v>0</v>
      </c>
      <c r="AG218" s="56">
        <f t="shared" ca="1" si="63"/>
        <v>0</v>
      </c>
      <c r="AH218" s="56">
        <f t="shared" ca="1" si="63"/>
        <v>0</v>
      </c>
      <c r="AI218" s="56">
        <f t="shared" ca="1" si="63"/>
        <v>0</v>
      </c>
      <c r="AJ218" s="56">
        <f t="shared" ca="1" si="63"/>
        <v>0</v>
      </c>
      <c r="AK218" s="56">
        <f t="shared" ca="1" si="63"/>
        <v>0</v>
      </c>
      <c r="AL218" s="56">
        <f t="shared" ca="1" si="63"/>
        <v>0</v>
      </c>
      <c r="AM218" s="56">
        <f t="shared" ca="1" si="63"/>
        <v>0</v>
      </c>
      <c r="AN218" s="56">
        <f t="shared" ca="1" si="64"/>
        <v>0</v>
      </c>
      <c r="AO218" s="56">
        <f t="shared" ca="1" si="64"/>
        <v>0</v>
      </c>
      <c r="AP218" s="56">
        <f t="shared" ca="1" si="64"/>
        <v>0</v>
      </c>
      <c r="AQ218" s="56">
        <f t="shared" ca="1" si="64"/>
        <v>0</v>
      </c>
      <c r="AR218" s="56">
        <f t="shared" ca="1" si="64"/>
        <v>0</v>
      </c>
      <c r="AS218" s="56">
        <f t="shared" ca="1" si="64"/>
        <v>0</v>
      </c>
      <c r="AT218" s="56">
        <f t="shared" ca="1" si="64"/>
        <v>0</v>
      </c>
      <c r="AU218" s="56">
        <f t="shared" ca="1" si="64"/>
        <v>0</v>
      </c>
      <c r="AV218" s="56">
        <f t="shared" ca="1" si="64"/>
        <v>0</v>
      </c>
      <c r="AW218" s="56">
        <f t="shared" ca="1" si="64"/>
        <v>0</v>
      </c>
      <c r="AX218" s="56">
        <f t="shared" ca="1" si="59"/>
        <v>168075.99399167404</v>
      </c>
      <c r="AY218" s="94"/>
      <c r="AZ218" s="56">
        <f t="shared" ca="1" si="60"/>
        <v>168075.99399167404</v>
      </c>
    </row>
    <row r="219" spans="2:52" outlineLevel="1" x14ac:dyDescent="0.45">
      <c r="B219" s="97"/>
      <c r="C219" s="59">
        <f t="shared" si="51"/>
        <v>20</v>
      </c>
      <c r="D219" s="56">
        <f t="shared" si="52"/>
        <v>227.04579004459541</v>
      </c>
      <c r="E219" s="56">
        <f t="shared" si="53"/>
        <v>16.494087999560541</v>
      </c>
      <c r="F219" s="56">
        <f t="shared" si="54"/>
        <v>0.90771030933238006</v>
      </c>
      <c r="G219" s="56">
        <f>MIN(G218*(1+H219),EUR-SUM(G$200:G218))</f>
        <v>331.45657989795291</v>
      </c>
      <c r="H219" s="101">
        <v>-0.04</v>
      </c>
      <c r="I219" s="56"/>
      <c r="J219" s="56">
        <f t="shared" ca="1" si="61"/>
        <v>18609.905892187147</v>
      </c>
      <c r="K219" s="56">
        <f t="shared" ca="1" si="61"/>
        <v>19385.318637694949</v>
      </c>
      <c r="L219" s="56">
        <f t="shared" ca="1" si="61"/>
        <v>20193.040247598903</v>
      </c>
      <c r="M219" s="56">
        <f t="shared" ca="1" si="61"/>
        <v>21034.416924582194</v>
      </c>
      <c r="N219" s="56">
        <f t="shared" ca="1" si="61"/>
        <v>21910.850963106452</v>
      </c>
      <c r="O219" s="56">
        <f t="shared" ca="1" si="61"/>
        <v>22823.80308656922</v>
      </c>
      <c r="P219" s="56">
        <f t="shared" ca="1" si="61"/>
        <v>23902.479064881838</v>
      </c>
      <c r="Q219" s="56">
        <f t="shared" ca="1" si="61"/>
        <v>12982.301748996622</v>
      </c>
      <c r="R219" s="56">
        <f t="shared" ca="1" si="61"/>
        <v>0</v>
      </c>
      <c r="S219" s="56">
        <f t="shared" ca="1" si="61"/>
        <v>0</v>
      </c>
      <c r="T219" s="56">
        <f t="shared" ca="1" si="62"/>
        <v>0</v>
      </c>
      <c r="U219" s="56">
        <f t="shared" ca="1" si="62"/>
        <v>0</v>
      </c>
      <c r="V219" s="56">
        <f t="shared" ca="1" si="62"/>
        <v>0</v>
      </c>
      <c r="W219" s="56">
        <f t="shared" ca="1" si="62"/>
        <v>0</v>
      </c>
      <c r="X219" s="56">
        <f t="shared" ca="1" si="62"/>
        <v>0</v>
      </c>
      <c r="Y219" s="56">
        <f t="shared" ca="1" si="62"/>
        <v>0</v>
      </c>
      <c r="Z219" s="56">
        <f t="shared" ca="1" si="62"/>
        <v>0</v>
      </c>
      <c r="AA219" s="56">
        <f t="shared" ca="1" si="62"/>
        <v>0</v>
      </c>
      <c r="AB219" s="56">
        <f t="shared" ca="1" si="62"/>
        <v>0</v>
      </c>
      <c r="AC219" s="56">
        <f t="shared" ca="1" si="62"/>
        <v>0</v>
      </c>
      <c r="AD219" s="56">
        <f t="shared" ca="1" si="63"/>
        <v>0</v>
      </c>
      <c r="AE219" s="56">
        <f t="shared" ca="1" si="63"/>
        <v>0</v>
      </c>
      <c r="AF219" s="56">
        <f t="shared" ca="1" si="63"/>
        <v>0</v>
      </c>
      <c r="AG219" s="56">
        <f t="shared" ca="1" si="63"/>
        <v>0</v>
      </c>
      <c r="AH219" s="56">
        <f t="shared" ca="1" si="63"/>
        <v>0</v>
      </c>
      <c r="AI219" s="56">
        <f t="shared" ca="1" si="63"/>
        <v>0</v>
      </c>
      <c r="AJ219" s="56">
        <f t="shared" ca="1" si="63"/>
        <v>0</v>
      </c>
      <c r="AK219" s="56">
        <f t="shared" ca="1" si="63"/>
        <v>0</v>
      </c>
      <c r="AL219" s="56">
        <f t="shared" ca="1" si="63"/>
        <v>0</v>
      </c>
      <c r="AM219" s="56">
        <f t="shared" ca="1" si="63"/>
        <v>0</v>
      </c>
      <c r="AN219" s="56">
        <f t="shared" ca="1" si="64"/>
        <v>0</v>
      </c>
      <c r="AO219" s="56">
        <f t="shared" ca="1" si="64"/>
        <v>0</v>
      </c>
      <c r="AP219" s="56">
        <f t="shared" ca="1" si="64"/>
        <v>0</v>
      </c>
      <c r="AQ219" s="56">
        <f t="shared" ca="1" si="64"/>
        <v>0</v>
      </c>
      <c r="AR219" s="56">
        <f t="shared" ca="1" si="64"/>
        <v>0</v>
      </c>
      <c r="AS219" s="56">
        <f t="shared" ca="1" si="64"/>
        <v>0</v>
      </c>
      <c r="AT219" s="56">
        <f t="shared" ca="1" si="64"/>
        <v>0</v>
      </c>
      <c r="AU219" s="56">
        <f t="shared" ca="1" si="64"/>
        <v>0</v>
      </c>
      <c r="AV219" s="56">
        <f t="shared" ca="1" si="64"/>
        <v>0</v>
      </c>
      <c r="AW219" s="56">
        <f t="shared" ca="1" si="64"/>
        <v>0</v>
      </c>
      <c r="AX219" s="56">
        <f t="shared" ca="1" si="59"/>
        <v>160842.11656561733</v>
      </c>
      <c r="AY219" s="94"/>
      <c r="AZ219" s="56">
        <f t="shared" ca="1" si="60"/>
        <v>160842.11656561733</v>
      </c>
    </row>
    <row r="220" spans="2:52" outlineLevel="1" x14ac:dyDescent="0.45">
      <c r="B220" s="97"/>
      <c r="C220" s="59">
        <f t="shared" si="51"/>
        <v>21</v>
      </c>
      <c r="D220" s="56">
        <f t="shared" si="52"/>
        <v>217.96395844281159</v>
      </c>
      <c r="E220" s="56">
        <f t="shared" si="53"/>
        <v>15.83432447957812</v>
      </c>
      <c r="F220" s="56">
        <f t="shared" si="54"/>
        <v>0.87140189695908488</v>
      </c>
      <c r="G220" s="56">
        <f>MIN(G219*(1+H220),EUR-SUM(G$200:G219))</f>
        <v>318.19831670203479</v>
      </c>
      <c r="H220" s="101">
        <v>-0.04</v>
      </c>
      <c r="J220" s="56">
        <f t="shared" ref="J220:S229" ca="1" si="65">IF($C220&lt;J$198,0,AVERAGE(OFFSET($G$198,$C220-J$198+1,0)*J$193,OFFSET($G$198,$C220-J$198+2,0)*J$193))</f>
        <v>17865.509656499664</v>
      </c>
      <c r="K220" s="56">
        <f t="shared" ca="1" si="65"/>
        <v>18609.905892187147</v>
      </c>
      <c r="L220" s="56">
        <f t="shared" ca="1" si="65"/>
        <v>19385.318637694949</v>
      </c>
      <c r="M220" s="56">
        <f t="shared" ca="1" si="65"/>
        <v>20193.040247598903</v>
      </c>
      <c r="N220" s="56">
        <f t="shared" ca="1" si="65"/>
        <v>21034.416924582194</v>
      </c>
      <c r="O220" s="56">
        <f t="shared" ca="1" si="65"/>
        <v>21910.850963106452</v>
      </c>
      <c r="P220" s="56">
        <f t="shared" ca="1" si="65"/>
        <v>22823.80308656922</v>
      </c>
      <c r="Q220" s="56">
        <f t="shared" ca="1" si="65"/>
        <v>12333.18666154679</v>
      </c>
      <c r="R220" s="56">
        <f t="shared" ca="1" si="65"/>
        <v>0</v>
      </c>
      <c r="S220" s="56">
        <f t="shared" ca="1" si="65"/>
        <v>0</v>
      </c>
      <c r="T220" s="56">
        <f t="shared" ref="T220:AC229" ca="1" si="66">IF($C220&lt;T$198,0,AVERAGE(OFFSET($G$198,$C220-T$198+1,0)*T$193,OFFSET($G$198,$C220-T$198+2,0)*T$193))</f>
        <v>0</v>
      </c>
      <c r="U220" s="56">
        <f t="shared" ca="1" si="66"/>
        <v>0</v>
      </c>
      <c r="V220" s="56">
        <f t="shared" ca="1" si="66"/>
        <v>0</v>
      </c>
      <c r="W220" s="56">
        <f t="shared" ca="1" si="66"/>
        <v>0</v>
      </c>
      <c r="X220" s="56">
        <f t="shared" ca="1" si="66"/>
        <v>0</v>
      </c>
      <c r="Y220" s="56">
        <f t="shared" ca="1" si="66"/>
        <v>0</v>
      </c>
      <c r="Z220" s="56">
        <f t="shared" ca="1" si="66"/>
        <v>0</v>
      </c>
      <c r="AA220" s="56">
        <f t="shared" ca="1" si="66"/>
        <v>0</v>
      </c>
      <c r="AB220" s="56">
        <f t="shared" ca="1" si="66"/>
        <v>0</v>
      </c>
      <c r="AC220" s="56">
        <f t="shared" ca="1" si="66"/>
        <v>0</v>
      </c>
      <c r="AD220" s="56">
        <f t="shared" ref="AD220:AM229" ca="1" si="67">IF($C220&lt;AD$198,0,AVERAGE(OFFSET($G$198,$C220-AD$198+1,0)*AD$193,OFFSET($G$198,$C220-AD$198+2,0)*AD$193))</f>
        <v>0</v>
      </c>
      <c r="AE220" s="56">
        <f t="shared" ca="1" si="67"/>
        <v>0</v>
      </c>
      <c r="AF220" s="56">
        <f t="shared" ca="1" si="67"/>
        <v>0</v>
      </c>
      <c r="AG220" s="56">
        <f t="shared" ca="1" si="67"/>
        <v>0</v>
      </c>
      <c r="AH220" s="56">
        <f t="shared" ca="1" si="67"/>
        <v>0</v>
      </c>
      <c r="AI220" s="56">
        <f t="shared" ca="1" si="67"/>
        <v>0</v>
      </c>
      <c r="AJ220" s="56">
        <f t="shared" ca="1" si="67"/>
        <v>0</v>
      </c>
      <c r="AK220" s="56">
        <f t="shared" ca="1" si="67"/>
        <v>0</v>
      </c>
      <c r="AL220" s="56">
        <f t="shared" ca="1" si="67"/>
        <v>0</v>
      </c>
      <c r="AM220" s="56">
        <f t="shared" ca="1" si="67"/>
        <v>0</v>
      </c>
      <c r="AN220" s="56">
        <f t="shared" ref="AN220:AW229" ca="1" si="68">IF($C220&lt;AN$198,0,AVERAGE(OFFSET($G$198,$C220-AN$198+1,0)*AN$193,OFFSET($G$198,$C220-AN$198+2,0)*AN$193))</f>
        <v>0</v>
      </c>
      <c r="AO220" s="56">
        <f t="shared" ca="1" si="68"/>
        <v>0</v>
      </c>
      <c r="AP220" s="56">
        <f t="shared" ca="1" si="68"/>
        <v>0</v>
      </c>
      <c r="AQ220" s="56">
        <f t="shared" ca="1" si="68"/>
        <v>0</v>
      </c>
      <c r="AR220" s="56">
        <f t="shared" ca="1" si="68"/>
        <v>0</v>
      </c>
      <c r="AS220" s="56">
        <f t="shared" ca="1" si="68"/>
        <v>0</v>
      </c>
      <c r="AT220" s="56">
        <f t="shared" ca="1" si="68"/>
        <v>0</v>
      </c>
      <c r="AU220" s="56">
        <f t="shared" ca="1" si="68"/>
        <v>0</v>
      </c>
      <c r="AV220" s="56">
        <f t="shared" ca="1" si="68"/>
        <v>0</v>
      </c>
      <c r="AW220" s="56">
        <f t="shared" ca="1" si="68"/>
        <v>0</v>
      </c>
      <c r="AX220" s="56">
        <f t="shared" ca="1" si="59"/>
        <v>154156.03206978532</v>
      </c>
      <c r="AY220" s="94"/>
      <c r="AZ220" s="56">
        <f t="shared" ca="1" si="60"/>
        <v>154156.03206978532</v>
      </c>
    </row>
    <row r="221" spans="2:52" outlineLevel="1" x14ac:dyDescent="0.45">
      <c r="B221" s="97"/>
      <c r="C221" s="59">
        <f t="shared" si="51"/>
        <v>22</v>
      </c>
      <c r="D221" s="56">
        <f t="shared" si="52"/>
        <v>209.24540010509912</v>
      </c>
      <c r="E221" s="56">
        <f t="shared" si="53"/>
        <v>15.200951500394995</v>
      </c>
      <c r="F221" s="56">
        <f t="shared" si="54"/>
        <v>0.83654582108072162</v>
      </c>
      <c r="G221" s="56">
        <f>MIN(G220*(1+H221),EUR-SUM(G$200:G220))</f>
        <v>305.47038403395339</v>
      </c>
      <c r="H221" s="101">
        <v>-0.04</v>
      </c>
      <c r="I221" s="56"/>
      <c r="J221" s="56">
        <f t="shared" ca="1" si="65"/>
        <v>17150.889270239677</v>
      </c>
      <c r="K221" s="56">
        <f t="shared" ca="1" si="65"/>
        <v>17865.509656499664</v>
      </c>
      <c r="L221" s="56">
        <f t="shared" ca="1" si="65"/>
        <v>18609.905892187147</v>
      </c>
      <c r="M221" s="56">
        <f t="shared" ca="1" si="65"/>
        <v>19385.318637694949</v>
      </c>
      <c r="N221" s="56">
        <f t="shared" ca="1" si="65"/>
        <v>20193.040247598903</v>
      </c>
      <c r="O221" s="56">
        <f t="shared" ca="1" si="65"/>
        <v>21034.416924582194</v>
      </c>
      <c r="P221" s="56">
        <f t="shared" ca="1" si="65"/>
        <v>21910.850963106452</v>
      </c>
      <c r="Q221" s="56">
        <f t="shared" ca="1" si="65"/>
        <v>11776.612084000062</v>
      </c>
      <c r="R221" s="56">
        <f t="shared" ca="1" si="65"/>
        <v>0</v>
      </c>
      <c r="S221" s="56">
        <f t="shared" ca="1" si="65"/>
        <v>0</v>
      </c>
      <c r="T221" s="56">
        <f t="shared" ca="1" si="66"/>
        <v>0</v>
      </c>
      <c r="U221" s="56">
        <f t="shared" ca="1" si="66"/>
        <v>0</v>
      </c>
      <c r="V221" s="56">
        <f t="shared" ca="1" si="66"/>
        <v>0</v>
      </c>
      <c r="W221" s="56">
        <f t="shared" ca="1" si="66"/>
        <v>0</v>
      </c>
      <c r="X221" s="56">
        <f t="shared" ca="1" si="66"/>
        <v>0</v>
      </c>
      <c r="Y221" s="56">
        <f t="shared" ca="1" si="66"/>
        <v>0</v>
      </c>
      <c r="Z221" s="56">
        <f t="shared" ca="1" si="66"/>
        <v>0</v>
      </c>
      <c r="AA221" s="56">
        <f t="shared" ca="1" si="66"/>
        <v>0</v>
      </c>
      <c r="AB221" s="56">
        <f t="shared" ca="1" si="66"/>
        <v>0</v>
      </c>
      <c r="AC221" s="56">
        <f t="shared" ca="1" si="66"/>
        <v>0</v>
      </c>
      <c r="AD221" s="56">
        <f t="shared" ca="1" si="67"/>
        <v>0</v>
      </c>
      <c r="AE221" s="56">
        <f t="shared" ca="1" si="67"/>
        <v>0</v>
      </c>
      <c r="AF221" s="56">
        <f t="shared" ca="1" si="67"/>
        <v>0</v>
      </c>
      <c r="AG221" s="56">
        <f t="shared" ca="1" si="67"/>
        <v>0</v>
      </c>
      <c r="AH221" s="56">
        <f t="shared" ca="1" si="67"/>
        <v>0</v>
      </c>
      <c r="AI221" s="56">
        <f t="shared" ca="1" si="67"/>
        <v>0</v>
      </c>
      <c r="AJ221" s="56">
        <f t="shared" ca="1" si="67"/>
        <v>0</v>
      </c>
      <c r="AK221" s="56">
        <f t="shared" ca="1" si="67"/>
        <v>0</v>
      </c>
      <c r="AL221" s="56">
        <f t="shared" ca="1" si="67"/>
        <v>0</v>
      </c>
      <c r="AM221" s="56">
        <f t="shared" ca="1" si="67"/>
        <v>0</v>
      </c>
      <c r="AN221" s="56">
        <f t="shared" ca="1" si="68"/>
        <v>0</v>
      </c>
      <c r="AO221" s="56">
        <f t="shared" ca="1" si="68"/>
        <v>0</v>
      </c>
      <c r="AP221" s="56">
        <f t="shared" ca="1" si="68"/>
        <v>0</v>
      </c>
      <c r="AQ221" s="56">
        <f t="shared" ca="1" si="68"/>
        <v>0</v>
      </c>
      <c r="AR221" s="56">
        <f t="shared" ca="1" si="68"/>
        <v>0</v>
      </c>
      <c r="AS221" s="56">
        <f t="shared" ca="1" si="68"/>
        <v>0</v>
      </c>
      <c r="AT221" s="56">
        <f t="shared" ca="1" si="68"/>
        <v>0</v>
      </c>
      <c r="AU221" s="56">
        <f t="shared" ca="1" si="68"/>
        <v>0</v>
      </c>
      <c r="AV221" s="56">
        <f t="shared" ca="1" si="68"/>
        <v>0</v>
      </c>
      <c r="AW221" s="56">
        <f t="shared" ca="1" si="68"/>
        <v>0</v>
      </c>
      <c r="AX221" s="56">
        <f t="shared" ca="1" si="59"/>
        <v>147926.54367590905</v>
      </c>
      <c r="AY221" s="94"/>
      <c r="AZ221" s="56">
        <f t="shared" ca="1" si="60"/>
        <v>147926.54367590905</v>
      </c>
    </row>
    <row r="222" spans="2:52" outlineLevel="1" x14ac:dyDescent="0.45">
      <c r="B222" s="97"/>
      <c r="C222" s="59">
        <f t="shared" si="51"/>
        <v>23</v>
      </c>
      <c r="D222" s="56">
        <f t="shared" si="52"/>
        <v>200.87558410089514</v>
      </c>
      <c r="E222" s="56">
        <f t="shared" si="53"/>
        <v>14.592913440379194</v>
      </c>
      <c r="F222" s="56">
        <f t="shared" si="54"/>
        <v>0.80308398823749261</v>
      </c>
      <c r="G222" s="56">
        <f>MIN(G221*(1+H222),EUR-SUM(G$200:G221))</f>
        <v>293.25156867259523</v>
      </c>
      <c r="H222" s="101">
        <v>-0.04</v>
      </c>
      <c r="I222" s="56"/>
      <c r="J222" s="56">
        <f t="shared" ca="1" si="65"/>
        <v>16464.853699430088</v>
      </c>
      <c r="K222" s="56">
        <f t="shared" ca="1" si="65"/>
        <v>17150.889270239677</v>
      </c>
      <c r="L222" s="56">
        <f t="shared" ca="1" si="65"/>
        <v>17865.509656499664</v>
      </c>
      <c r="M222" s="56">
        <f t="shared" ca="1" si="65"/>
        <v>18609.905892187147</v>
      </c>
      <c r="N222" s="56">
        <f t="shared" ca="1" si="65"/>
        <v>19385.318637694949</v>
      </c>
      <c r="O222" s="56">
        <f t="shared" ca="1" si="65"/>
        <v>20193.040247598903</v>
      </c>
      <c r="P222" s="56">
        <f t="shared" ca="1" si="65"/>
        <v>21034.416924582194</v>
      </c>
      <c r="Q222" s="56">
        <f t="shared" ca="1" si="65"/>
        <v>11305.54760064006</v>
      </c>
      <c r="R222" s="56">
        <f t="shared" ca="1" si="65"/>
        <v>0</v>
      </c>
      <c r="S222" s="56">
        <f t="shared" ca="1" si="65"/>
        <v>0</v>
      </c>
      <c r="T222" s="56">
        <f t="shared" ca="1" si="66"/>
        <v>0</v>
      </c>
      <c r="U222" s="56">
        <f t="shared" ca="1" si="66"/>
        <v>0</v>
      </c>
      <c r="V222" s="56">
        <f t="shared" ca="1" si="66"/>
        <v>0</v>
      </c>
      <c r="W222" s="56">
        <f t="shared" ca="1" si="66"/>
        <v>0</v>
      </c>
      <c r="X222" s="56">
        <f t="shared" ca="1" si="66"/>
        <v>0</v>
      </c>
      <c r="Y222" s="56">
        <f t="shared" ca="1" si="66"/>
        <v>0</v>
      </c>
      <c r="Z222" s="56">
        <f t="shared" ca="1" si="66"/>
        <v>0</v>
      </c>
      <c r="AA222" s="56">
        <f t="shared" ca="1" si="66"/>
        <v>0</v>
      </c>
      <c r="AB222" s="56">
        <f t="shared" ca="1" si="66"/>
        <v>0</v>
      </c>
      <c r="AC222" s="56">
        <f t="shared" ca="1" si="66"/>
        <v>0</v>
      </c>
      <c r="AD222" s="56">
        <f t="shared" ca="1" si="67"/>
        <v>0</v>
      </c>
      <c r="AE222" s="56">
        <f t="shared" ca="1" si="67"/>
        <v>0</v>
      </c>
      <c r="AF222" s="56">
        <f t="shared" ca="1" si="67"/>
        <v>0</v>
      </c>
      <c r="AG222" s="56">
        <f t="shared" ca="1" si="67"/>
        <v>0</v>
      </c>
      <c r="AH222" s="56">
        <f t="shared" ca="1" si="67"/>
        <v>0</v>
      </c>
      <c r="AI222" s="56">
        <f t="shared" ca="1" si="67"/>
        <v>0</v>
      </c>
      <c r="AJ222" s="56">
        <f t="shared" ca="1" si="67"/>
        <v>0</v>
      </c>
      <c r="AK222" s="56">
        <f t="shared" ca="1" si="67"/>
        <v>0</v>
      </c>
      <c r="AL222" s="56">
        <f t="shared" ca="1" si="67"/>
        <v>0</v>
      </c>
      <c r="AM222" s="56">
        <f t="shared" ca="1" si="67"/>
        <v>0</v>
      </c>
      <c r="AN222" s="56">
        <f t="shared" ca="1" si="68"/>
        <v>0</v>
      </c>
      <c r="AO222" s="56">
        <f t="shared" ca="1" si="68"/>
        <v>0</v>
      </c>
      <c r="AP222" s="56">
        <f t="shared" ca="1" si="68"/>
        <v>0</v>
      </c>
      <c r="AQ222" s="56">
        <f t="shared" ca="1" si="68"/>
        <v>0</v>
      </c>
      <c r="AR222" s="56">
        <f t="shared" ca="1" si="68"/>
        <v>0</v>
      </c>
      <c r="AS222" s="56">
        <f t="shared" ca="1" si="68"/>
        <v>0</v>
      </c>
      <c r="AT222" s="56">
        <f t="shared" ca="1" si="68"/>
        <v>0</v>
      </c>
      <c r="AU222" s="56">
        <f t="shared" ca="1" si="68"/>
        <v>0</v>
      </c>
      <c r="AV222" s="56">
        <f t="shared" ca="1" si="68"/>
        <v>0</v>
      </c>
      <c r="AW222" s="56">
        <f t="shared" ca="1" si="68"/>
        <v>0</v>
      </c>
      <c r="AX222" s="56">
        <f t="shared" ca="1" si="59"/>
        <v>142009.48192887267</v>
      </c>
      <c r="AY222" s="94"/>
      <c r="AZ222" s="56">
        <f t="shared" ca="1" si="60"/>
        <v>142009.48192887267</v>
      </c>
    </row>
    <row r="223" spans="2:52" outlineLevel="1" x14ac:dyDescent="0.45">
      <c r="B223" s="97"/>
      <c r="C223" s="59">
        <f t="shared" si="51"/>
        <v>24</v>
      </c>
      <c r="D223" s="56">
        <f t="shared" si="52"/>
        <v>192.84056073685935</v>
      </c>
      <c r="E223" s="56">
        <f t="shared" si="53"/>
        <v>14.009196902764026</v>
      </c>
      <c r="F223" s="56">
        <f t="shared" si="54"/>
        <v>0.77096062870799287</v>
      </c>
      <c r="G223" s="56">
        <f>MIN(G222*(1+H223),EUR-SUM(G$200:G222))</f>
        <v>281.52150592569143</v>
      </c>
      <c r="H223" s="101">
        <v>-0.04</v>
      </c>
      <c r="I223" s="56"/>
      <c r="J223" s="56">
        <f t="shared" ca="1" si="65"/>
        <v>15806.259551452884</v>
      </c>
      <c r="K223" s="56">
        <f t="shared" ca="1" si="65"/>
        <v>16464.853699430088</v>
      </c>
      <c r="L223" s="56">
        <f t="shared" ca="1" si="65"/>
        <v>17150.889270239677</v>
      </c>
      <c r="M223" s="56">
        <f t="shared" ca="1" si="65"/>
        <v>17865.509656499664</v>
      </c>
      <c r="N223" s="56">
        <f t="shared" ca="1" si="65"/>
        <v>18609.905892187147</v>
      </c>
      <c r="O223" s="56">
        <f t="shared" ca="1" si="65"/>
        <v>19385.318637694949</v>
      </c>
      <c r="P223" s="56">
        <f t="shared" ca="1" si="65"/>
        <v>20193.040247598903</v>
      </c>
      <c r="Q223" s="56">
        <f t="shared" ca="1" si="65"/>
        <v>10853.325696614456</v>
      </c>
      <c r="R223" s="56">
        <f t="shared" ca="1" si="65"/>
        <v>0</v>
      </c>
      <c r="S223" s="56">
        <f t="shared" ca="1" si="65"/>
        <v>0</v>
      </c>
      <c r="T223" s="56">
        <f t="shared" ca="1" si="66"/>
        <v>0</v>
      </c>
      <c r="U223" s="56">
        <f t="shared" ca="1" si="66"/>
        <v>0</v>
      </c>
      <c r="V223" s="56">
        <f t="shared" ca="1" si="66"/>
        <v>0</v>
      </c>
      <c r="W223" s="56">
        <f t="shared" ca="1" si="66"/>
        <v>0</v>
      </c>
      <c r="X223" s="56">
        <f t="shared" ca="1" si="66"/>
        <v>0</v>
      </c>
      <c r="Y223" s="56">
        <f t="shared" ca="1" si="66"/>
        <v>0</v>
      </c>
      <c r="Z223" s="56">
        <f t="shared" ca="1" si="66"/>
        <v>0</v>
      </c>
      <c r="AA223" s="56">
        <f t="shared" ca="1" si="66"/>
        <v>0</v>
      </c>
      <c r="AB223" s="56">
        <f t="shared" ca="1" si="66"/>
        <v>0</v>
      </c>
      <c r="AC223" s="56">
        <f t="shared" ca="1" si="66"/>
        <v>0</v>
      </c>
      <c r="AD223" s="56">
        <f t="shared" ca="1" si="67"/>
        <v>0</v>
      </c>
      <c r="AE223" s="56">
        <f t="shared" ca="1" si="67"/>
        <v>0</v>
      </c>
      <c r="AF223" s="56">
        <f t="shared" ca="1" si="67"/>
        <v>0</v>
      </c>
      <c r="AG223" s="56">
        <f t="shared" ca="1" si="67"/>
        <v>0</v>
      </c>
      <c r="AH223" s="56">
        <f t="shared" ca="1" si="67"/>
        <v>0</v>
      </c>
      <c r="AI223" s="56">
        <f t="shared" ca="1" si="67"/>
        <v>0</v>
      </c>
      <c r="AJ223" s="56">
        <f t="shared" ca="1" si="67"/>
        <v>0</v>
      </c>
      <c r="AK223" s="56">
        <f t="shared" ca="1" si="67"/>
        <v>0</v>
      </c>
      <c r="AL223" s="56">
        <f t="shared" ca="1" si="67"/>
        <v>0</v>
      </c>
      <c r="AM223" s="56">
        <f t="shared" ca="1" si="67"/>
        <v>0</v>
      </c>
      <c r="AN223" s="56">
        <f t="shared" ca="1" si="68"/>
        <v>0</v>
      </c>
      <c r="AO223" s="56">
        <f t="shared" ca="1" si="68"/>
        <v>0</v>
      </c>
      <c r="AP223" s="56">
        <f t="shared" ca="1" si="68"/>
        <v>0</v>
      </c>
      <c r="AQ223" s="56">
        <f t="shared" ca="1" si="68"/>
        <v>0</v>
      </c>
      <c r="AR223" s="56">
        <f t="shared" ca="1" si="68"/>
        <v>0</v>
      </c>
      <c r="AS223" s="56">
        <f t="shared" ca="1" si="68"/>
        <v>0</v>
      </c>
      <c r="AT223" s="56">
        <f t="shared" ca="1" si="68"/>
        <v>0</v>
      </c>
      <c r="AU223" s="56">
        <f t="shared" ca="1" si="68"/>
        <v>0</v>
      </c>
      <c r="AV223" s="56">
        <f t="shared" ca="1" si="68"/>
        <v>0</v>
      </c>
      <c r="AW223" s="56">
        <f t="shared" ca="1" si="68"/>
        <v>0</v>
      </c>
      <c r="AX223" s="56">
        <f t="shared" ca="1" si="59"/>
        <v>136329.10265171775</v>
      </c>
      <c r="AY223" s="94"/>
      <c r="AZ223" s="56">
        <f t="shared" ca="1" si="60"/>
        <v>136329.10265171775</v>
      </c>
    </row>
    <row r="224" spans="2:52" outlineLevel="1" x14ac:dyDescent="0.45">
      <c r="B224" s="97"/>
      <c r="C224" s="59">
        <f t="shared" si="51"/>
        <v>25</v>
      </c>
      <c r="D224" s="56">
        <f t="shared" si="52"/>
        <v>185.12693830738496</v>
      </c>
      <c r="E224" s="56">
        <f t="shared" si="53"/>
        <v>13.448829026653465</v>
      </c>
      <c r="F224" s="56">
        <f t="shared" si="54"/>
        <v>0.74012220355967318</v>
      </c>
      <c r="G224" s="56">
        <f>MIN(G223*(1+H224),EUR-SUM(G$200:G223))</f>
        <v>270.26064568866377</v>
      </c>
      <c r="H224" s="101">
        <v>-0.04</v>
      </c>
      <c r="I224" s="158"/>
      <c r="J224" s="56">
        <f t="shared" ca="1" si="65"/>
        <v>15174.009169394769</v>
      </c>
      <c r="K224" s="56">
        <f t="shared" ca="1" si="65"/>
        <v>15806.259551452884</v>
      </c>
      <c r="L224" s="56">
        <f t="shared" ca="1" si="65"/>
        <v>16464.853699430088</v>
      </c>
      <c r="M224" s="56">
        <f t="shared" ca="1" si="65"/>
        <v>17150.889270239677</v>
      </c>
      <c r="N224" s="56">
        <f t="shared" ca="1" si="65"/>
        <v>17865.509656499664</v>
      </c>
      <c r="O224" s="56">
        <f t="shared" ca="1" si="65"/>
        <v>18609.905892187147</v>
      </c>
      <c r="P224" s="56">
        <f t="shared" ca="1" si="65"/>
        <v>19385.318637694949</v>
      </c>
      <c r="Q224" s="56">
        <f t="shared" ca="1" si="65"/>
        <v>10419.192668749878</v>
      </c>
      <c r="R224" s="56">
        <f t="shared" ca="1" si="65"/>
        <v>0</v>
      </c>
      <c r="S224" s="56">
        <f t="shared" ca="1" si="65"/>
        <v>0</v>
      </c>
      <c r="T224" s="56">
        <f t="shared" ca="1" si="66"/>
        <v>0</v>
      </c>
      <c r="U224" s="56">
        <f t="shared" ca="1" si="66"/>
        <v>0</v>
      </c>
      <c r="V224" s="56">
        <f t="shared" ca="1" si="66"/>
        <v>0</v>
      </c>
      <c r="W224" s="56">
        <f t="shared" ca="1" si="66"/>
        <v>0</v>
      </c>
      <c r="X224" s="56">
        <f t="shared" ca="1" si="66"/>
        <v>0</v>
      </c>
      <c r="Y224" s="56">
        <f t="shared" ca="1" si="66"/>
        <v>0</v>
      </c>
      <c r="Z224" s="56">
        <f t="shared" ca="1" si="66"/>
        <v>0</v>
      </c>
      <c r="AA224" s="56">
        <f t="shared" ca="1" si="66"/>
        <v>0</v>
      </c>
      <c r="AB224" s="56">
        <f t="shared" ca="1" si="66"/>
        <v>0</v>
      </c>
      <c r="AC224" s="56">
        <f t="shared" ca="1" si="66"/>
        <v>0</v>
      </c>
      <c r="AD224" s="56">
        <f t="shared" ca="1" si="67"/>
        <v>0</v>
      </c>
      <c r="AE224" s="56">
        <f t="shared" ca="1" si="67"/>
        <v>0</v>
      </c>
      <c r="AF224" s="56">
        <f t="shared" ca="1" si="67"/>
        <v>0</v>
      </c>
      <c r="AG224" s="56">
        <f t="shared" ca="1" si="67"/>
        <v>0</v>
      </c>
      <c r="AH224" s="56">
        <f t="shared" ca="1" si="67"/>
        <v>0</v>
      </c>
      <c r="AI224" s="56">
        <f t="shared" ca="1" si="67"/>
        <v>0</v>
      </c>
      <c r="AJ224" s="56">
        <f t="shared" ca="1" si="67"/>
        <v>0</v>
      </c>
      <c r="AK224" s="56">
        <f t="shared" ca="1" si="67"/>
        <v>0</v>
      </c>
      <c r="AL224" s="56">
        <f t="shared" ca="1" si="67"/>
        <v>0</v>
      </c>
      <c r="AM224" s="56">
        <f t="shared" ca="1" si="67"/>
        <v>0</v>
      </c>
      <c r="AN224" s="56">
        <f t="shared" ca="1" si="68"/>
        <v>0</v>
      </c>
      <c r="AO224" s="56">
        <f t="shared" ca="1" si="68"/>
        <v>0</v>
      </c>
      <c r="AP224" s="56">
        <f t="shared" ca="1" si="68"/>
        <v>0</v>
      </c>
      <c r="AQ224" s="56">
        <f t="shared" ca="1" si="68"/>
        <v>0</v>
      </c>
      <c r="AR224" s="56">
        <f t="shared" ca="1" si="68"/>
        <v>0</v>
      </c>
      <c r="AS224" s="56">
        <f t="shared" ca="1" si="68"/>
        <v>0</v>
      </c>
      <c r="AT224" s="56">
        <f t="shared" ca="1" si="68"/>
        <v>0</v>
      </c>
      <c r="AU224" s="56">
        <f t="shared" ca="1" si="68"/>
        <v>0</v>
      </c>
      <c r="AV224" s="56">
        <f t="shared" ca="1" si="68"/>
        <v>0</v>
      </c>
      <c r="AW224" s="56">
        <f t="shared" ca="1" si="68"/>
        <v>0</v>
      </c>
      <c r="AX224" s="56">
        <f t="shared" ca="1" si="59"/>
        <v>130875.93854564906</v>
      </c>
      <c r="AY224" s="94"/>
      <c r="AZ224" s="56">
        <f t="shared" ca="1" si="60"/>
        <v>130875.93854564906</v>
      </c>
    </row>
    <row r="225" spans="2:52" outlineLevel="1" x14ac:dyDescent="0.45">
      <c r="B225" s="97"/>
      <c r="C225" s="59">
        <f t="shared" si="51"/>
        <v>26</v>
      </c>
      <c r="D225" s="56">
        <f t="shared" si="52"/>
        <v>177.72186077508957</v>
      </c>
      <c r="E225" s="56">
        <f t="shared" si="53"/>
        <v>12.910875865587327</v>
      </c>
      <c r="F225" s="56">
        <f t="shared" si="54"/>
        <v>0.71051731541728624</v>
      </c>
      <c r="G225" s="56">
        <f>MIN(G224*(1+H225),EUR-SUM(G$200:G224))</f>
        <v>259.4502198611172</v>
      </c>
      <c r="H225" s="101">
        <v>-0.04</v>
      </c>
      <c r="I225" s="56"/>
      <c r="J225" s="56">
        <f t="shared" ca="1" si="65"/>
        <v>14567.048802618978</v>
      </c>
      <c r="K225" s="56">
        <f t="shared" ca="1" si="65"/>
        <v>15174.009169394769</v>
      </c>
      <c r="L225" s="56">
        <f t="shared" ca="1" si="65"/>
        <v>15806.259551452884</v>
      </c>
      <c r="M225" s="56">
        <f t="shared" ca="1" si="65"/>
        <v>16464.853699430088</v>
      </c>
      <c r="N225" s="56">
        <f t="shared" ca="1" si="65"/>
        <v>17150.889270239677</v>
      </c>
      <c r="O225" s="56">
        <f t="shared" ca="1" si="65"/>
        <v>17865.509656499664</v>
      </c>
      <c r="P225" s="56">
        <f t="shared" ca="1" si="65"/>
        <v>18609.905892187147</v>
      </c>
      <c r="Q225" s="56">
        <f t="shared" ca="1" si="65"/>
        <v>10002.424961999881</v>
      </c>
      <c r="R225" s="56">
        <f t="shared" ca="1" si="65"/>
        <v>0</v>
      </c>
      <c r="S225" s="56">
        <f t="shared" ca="1" si="65"/>
        <v>0</v>
      </c>
      <c r="T225" s="56">
        <f t="shared" ca="1" si="66"/>
        <v>0</v>
      </c>
      <c r="U225" s="56">
        <f t="shared" ca="1" si="66"/>
        <v>0</v>
      </c>
      <c r="V225" s="56">
        <f t="shared" ca="1" si="66"/>
        <v>0</v>
      </c>
      <c r="W225" s="56">
        <f t="shared" ca="1" si="66"/>
        <v>0</v>
      </c>
      <c r="X225" s="56">
        <f t="shared" ca="1" si="66"/>
        <v>0</v>
      </c>
      <c r="Y225" s="56">
        <f t="shared" ca="1" si="66"/>
        <v>0</v>
      </c>
      <c r="Z225" s="56">
        <f t="shared" ca="1" si="66"/>
        <v>0</v>
      </c>
      <c r="AA225" s="56">
        <f t="shared" ca="1" si="66"/>
        <v>0</v>
      </c>
      <c r="AB225" s="56">
        <f t="shared" ca="1" si="66"/>
        <v>0</v>
      </c>
      <c r="AC225" s="56">
        <f t="shared" ca="1" si="66"/>
        <v>0</v>
      </c>
      <c r="AD225" s="56">
        <f t="shared" ca="1" si="67"/>
        <v>0</v>
      </c>
      <c r="AE225" s="56">
        <f t="shared" ca="1" si="67"/>
        <v>0</v>
      </c>
      <c r="AF225" s="56">
        <f t="shared" ca="1" si="67"/>
        <v>0</v>
      </c>
      <c r="AG225" s="56">
        <f t="shared" ca="1" si="67"/>
        <v>0</v>
      </c>
      <c r="AH225" s="56">
        <f t="shared" ca="1" si="67"/>
        <v>0</v>
      </c>
      <c r="AI225" s="56">
        <f t="shared" ca="1" si="67"/>
        <v>0</v>
      </c>
      <c r="AJ225" s="56">
        <f t="shared" ca="1" si="67"/>
        <v>0</v>
      </c>
      <c r="AK225" s="56">
        <f t="shared" ca="1" si="67"/>
        <v>0</v>
      </c>
      <c r="AL225" s="56">
        <f t="shared" ca="1" si="67"/>
        <v>0</v>
      </c>
      <c r="AM225" s="56">
        <f t="shared" ca="1" si="67"/>
        <v>0</v>
      </c>
      <c r="AN225" s="56">
        <f t="shared" ca="1" si="68"/>
        <v>0</v>
      </c>
      <c r="AO225" s="56">
        <f t="shared" ca="1" si="68"/>
        <v>0</v>
      </c>
      <c r="AP225" s="56">
        <f t="shared" ca="1" si="68"/>
        <v>0</v>
      </c>
      <c r="AQ225" s="56">
        <f t="shared" ca="1" si="68"/>
        <v>0</v>
      </c>
      <c r="AR225" s="56">
        <f t="shared" ca="1" si="68"/>
        <v>0</v>
      </c>
      <c r="AS225" s="56">
        <f t="shared" ca="1" si="68"/>
        <v>0</v>
      </c>
      <c r="AT225" s="56">
        <f t="shared" ca="1" si="68"/>
        <v>0</v>
      </c>
      <c r="AU225" s="56">
        <f t="shared" ca="1" si="68"/>
        <v>0</v>
      </c>
      <c r="AV225" s="56">
        <f t="shared" ca="1" si="68"/>
        <v>0</v>
      </c>
      <c r="AW225" s="56">
        <f t="shared" ca="1" si="68"/>
        <v>0</v>
      </c>
      <c r="AX225" s="56">
        <f t="shared" ca="1" si="59"/>
        <v>125640.90100382309</v>
      </c>
      <c r="AY225" s="94"/>
      <c r="AZ225" s="56">
        <f t="shared" ca="1" si="60"/>
        <v>125640.90100382309</v>
      </c>
    </row>
    <row r="226" spans="2:52" outlineLevel="1" x14ac:dyDescent="0.45">
      <c r="B226" s="97"/>
      <c r="C226" s="59">
        <f t="shared" si="51"/>
        <v>27</v>
      </c>
      <c r="D226" s="56">
        <f t="shared" si="52"/>
        <v>170.61298634408598</v>
      </c>
      <c r="E226" s="56">
        <f t="shared" si="53"/>
        <v>12.394440830963832</v>
      </c>
      <c r="F226" s="56">
        <f t="shared" si="54"/>
        <v>0.68209662280059469</v>
      </c>
      <c r="G226" s="56">
        <f>MIN(G225*(1+H226),EUR-SUM(G$200:G225))</f>
        <v>249.07221106667251</v>
      </c>
      <c r="H226" s="101">
        <v>-0.04</v>
      </c>
      <c r="I226" s="56"/>
      <c r="J226" s="56">
        <f t="shared" ca="1" si="65"/>
        <v>13984.366850514218</v>
      </c>
      <c r="K226" s="56">
        <f t="shared" ca="1" si="65"/>
        <v>14567.048802618978</v>
      </c>
      <c r="L226" s="56">
        <f t="shared" ca="1" si="65"/>
        <v>15174.009169394769</v>
      </c>
      <c r="M226" s="56">
        <f t="shared" ca="1" si="65"/>
        <v>15806.259551452884</v>
      </c>
      <c r="N226" s="56">
        <f t="shared" ca="1" si="65"/>
        <v>16464.853699430088</v>
      </c>
      <c r="O226" s="56">
        <f t="shared" ca="1" si="65"/>
        <v>17150.889270239677</v>
      </c>
      <c r="P226" s="56">
        <f t="shared" ca="1" si="65"/>
        <v>17865.509656499664</v>
      </c>
      <c r="Q226" s="56">
        <f t="shared" ca="1" si="65"/>
        <v>9602.3279635198851</v>
      </c>
      <c r="R226" s="56">
        <f t="shared" ca="1" si="65"/>
        <v>0</v>
      </c>
      <c r="S226" s="56">
        <f t="shared" ca="1" si="65"/>
        <v>0</v>
      </c>
      <c r="T226" s="56">
        <f t="shared" ca="1" si="66"/>
        <v>0</v>
      </c>
      <c r="U226" s="56">
        <f t="shared" ca="1" si="66"/>
        <v>0</v>
      </c>
      <c r="V226" s="56">
        <f t="shared" ca="1" si="66"/>
        <v>0</v>
      </c>
      <c r="W226" s="56">
        <f t="shared" ca="1" si="66"/>
        <v>0</v>
      </c>
      <c r="X226" s="56">
        <f t="shared" ca="1" si="66"/>
        <v>0</v>
      </c>
      <c r="Y226" s="56">
        <f t="shared" ca="1" si="66"/>
        <v>0</v>
      </c>
      <c r="Z226" s="56">
        <f t="shared" ca="1" si="66"/>
        <v>0</v>
      </c>
      <c r="AA226" s="56">
        <f t="shared" ca="1" si="66"/>
        <v>0</v>
      </c>
      <c r="AB226" s="56">
        <f t="shared" ca="1" si="66"/>
        <v>0</v>
      </c>
      <c r="AC226" s="56">
        <f t="shared" ca="1" si="66"/>
        <v>0</v>
      </c>
      <c r="AD226" s="56">
        <f t="shared" ca="1" si="67"/>
        <v>0</v>
      </c>
      <c r="AE226" s="56">
        <f t="shared" ca="1" si="67"/>
        <v>0</v>
      </c>
      <c r="AF226" s="56">
        <f t="shared" ca="1" si="67"/>
        <v>0</v>
      </c>
      <c r="AG226" s="56">
        <f t="shared" ca="1" si="67"/>
        <v>0</v>
      </c>
      <c r="AH226" s="56">
        <f t="shared" ca="1" si="67"/>
        <v>0</v>
      </c>
      <c r="AI226" s="56">
        <f t="shared" ca="1" si="67"/>
        <v>0</v>
      </c>
      <c r="AJ226" s="56">
        <f t="shared" ca="1" si="67"/>
        <v>0</v>
      </c>
      <c r="AK226" s="56">
        <f t="shared" ca="1" si="67"/>
        <v>0</v>
      </c>
      <c r="AL226" s="56">
        <f t="shared" ca="1" si="67"/>
        <v>0</v>
      </c>
      <c r="AM226" s="56">
        <f t="shared" ca="1" si="67"/>
        <v>0</v>
      </c>
      <c r="AN226" s="56">
        <f t="shared" ca="1" si="68"/>
        <v>0</v>
      </c>
      <c r="AO226" s="56">
        <f t="shared" ca="1" si="68"/>
        <v>0</v>
      </c>
      <c r="AP226" s="56">
        <f t="shared" ca="1" si="68"/>
        <v>0</v>
      </c>
      <c r="AQ226" s="56">
        <f t="shared" ca="1" si="68"/>
        <v>0</v>
      </c>
      <c r="AR226" s="56">
        <f t="shared" ca="1" si="68"/>
        <v>0</v>
      </c>
      <c r="AS226" s="56">
        <f t="shared" ca="1" si="68"/>
        <v>0</v>
      </c>
      <c r="AT226" s="56">
        <f t="shared" ca="1" si="68"/>
        <v>0</v>
      </c>
      <c r="AU226" s="56">
        <f t="shared" ca="1" si="68"/>
        <v>0</v>
      </c>
      <c r="AV226" s="56">
        <f t="shared" ca="1" si="68"/>
        <v>0</v>
      </c>
      <c r="AW226" s="56">
        <f t="shared" ca="1" si="68"/>
        <v>0</v>
      </c>
      <c r="AX226" s="56">
        <f t="shared" ca="1" si="59"/>
        <v>120615.26496367018</v>
      </c>
      <c r="AY226" s="94"/>
      <c r="AZ226" s="56">
        <f t="shared" ca="1" si="60"/>
        <v>120615.26496367018</v>
      </c>
    </row>
    <row r="227" spans="2:52" outlineLevel="1" x14ac:dyDescent="0.45">
      <c r="B227" s="97"/>
      <c r="C227" s="59">
        <f t="shared" si="51"/>
        <v>28</v>
      </c>
      <c r="D227" s="56">
        <f t="shared" si="52"/>
        <v>143.25049740620884</v>
      </c>
      <c r="E227" s="56">
        <f t="shared" si="53"/>
        <v>10.406651053669567</v>
      </c>
      <c r="F227" s="56">
        <f t="shared" si="54"/>
        <v>0.57270365280530944</v>
      </c>
      <c r="G227" s="56">
        <f>MIN(G226*(1+H227),EUR-SUM(G$200:G226))</f>
        <v>209.12662564505808</v>
      </c>
      <c r="H227" s="101">
        <v>-0.04</v>
      </c>
      <c r="I227" s="56"/>
      <c r="J227" s="56">
        <f t="shared" ca="1" si="65"/>
        <v>12600.468009572593</v>
      </c>
      <c r="K227" s="56">
        <f t="shared" ca="1" si="65"/>
        <v>13984.366850514218</v>
      </c>
      <c r="L227" s="56">
        <f t="shared" ca="1" si="65"/>
        <v>14567.048802618978</v>
      </c>
      <c r="M227" s="56">
        <f t="shared" ca="1" si="65"/>
        <v>15174.009169394769</v>
      </c>
      <c r="N227" s="56">
        <f t="shared" ca="1" si="65"/>
        <v>15806.259551452884</v>
      </c>
      <c r="O227" s="56">
        <f t="shared" ca="1" si="65"/>
        <v>16464.853699430088</v>
      </c>
      <c r="P227" s="56">
        <f t="shared" ca="1" si="65"/>
        <v>17150.889270239677</v>
      </c>
      <c r="Q227" s="56">
        <f t="shared" ca="1" si="65"/>
        <v>9218.2348449790916</v>
      </c>
      <c r="R227" s="56">
        <f t="shared" ca="1" si="65"/>
        <v>0</v>
      </c>
      <c r="S227" s="56">
        <f t="shared" ca="1" si="65"/>
        <v>0</v>
      </c>
      <c r="T227" s="56">
        <f t="shared" ca="1" si="66"/>
        <v>0</v>
      </c>
      <c r="U227" s="56">
        <f t="shared" ca="1" si="66"/>
        <v>0</v>
      </c>
      <c r="V227" s="56">
        <f t="shared" ca="1" si="66"/>
        <v>0</v>
      </c>
      <c r="W227" s="56">
        <f t="shared" ca="1" si="66"/>
        <v>0</v>
      </c>
      <c r="X227" s="56">
        <f t="shared" ca="1" si="66"/>
        <v>0</v>
      </c>
      <c r="Y227" s="56">
        <f t="shared" ca="1" si="66"/>
        <v>0</v>
      </c>
      <c r="Z227" s="56">
        <f t="shared" ca="1" si="66"/>
        <v>0</v>
      </c>
      <c r="AA227" s="56">
        <f t="shared" ca="1" si="66"/>
        <v>0</v>
      </c>
      <c r="AB227" s="56">
        <f t="shared" ca="1" si="66"/>
        <v>0</v>
      </c>
      <c r="AC227" s="56">
        <f t="shared" ca="1" si="66"/>
        <v>0</v>
      </c>
      <c r="AD227" s="56">
        <f t="shared" ca="1" si="67"/>
        <v>0</v>
      </c>
      <c r="AE227" s="56">
        <f t="shared" ca="1" si="67"/>
        <v>0</v>
      </c>
      <c r="AF227" s="56">
        <f t="shared" ca="1" si="67"/>
        <v>0</v>
      </c>
      <c r="AG227" s="56">
        <f t="shared" ca="1" si="67"/>
        <v>0</v>
      </c>
      <c r="AH227" s="56">
        <f t="shared" ca="1" si="67"/>
        <v>0</v>
      </c>
      <c r="AI227" s="56">
        <f t="shared" ca="1" si="67"/>
        <v>0</v>
      </c>
      <c r="AJ227" s="56">
        <f t="shared" ca="1" si="67"/>
        <v>0</v>
      </c>
      <c r="AK227" s="56">
        <f t="shared" ca="1" si="67"/>
        <v>0</v>
      </c>
      <c r="AL227" s="56">
        <f t="shared" ca="1" si="67"/>
        <v>0</v>
      </c>
      <c r="AM227" s="56">
        <f t="shared" ca="1" si="67"/>
        <v>0</v>
      </c>
      <c r="AN227" s="56">
        <f t="shared" ca="1" si="68"/>
        <v>0</v>
      </c>
      <c r="AO227" s="56">
        <f t="shared" ca="1" si="68"/>
        <v>0</v>
      </c>
      <c r="AP227" s="56">
        <f t="shared" ca="1" si="68"/>
        <v>0</v>
      </c>
      <c r="AQ227" s="56">
        <f t="shared" ca="1" si="68"/>
        <v>0</v>
      </c>
      <c r="AR227" s="56">
        <f t="shared" ca="1" si="68"/>
        <v>0</v>
      </c>
      <c r="AS227" s="56">
        <f t="shared" ca="1" si="68"/>
        <v>0</v>
      </c>
      <c r="AT227" s="56">
        <f t="shared" ca="1" si="68"/>
        <v>0</v>
      </c>
      <c r="AU227" s="56">
        <f t="shared" ca="1" si="68"/>
        <v>0</v>
      </c>
      <c r="AV227" s="56">
        <f t="shared" ca="1" si="68"/>
        <v>0</v>
      </c>
      <c r="AW227" s="56">
        <f t="shared" ca="1" si="68"/>
        <v>0</v>
      </c>
      <c r="AX227" s="56">
        <f t="shared" ca="1" si="59"/>
        <v>114966.13019820231</v>
      </c>
      <c r="AY227" s="94"/>
      <c r="AZ227" s="56">
        <f t="shared" ca="1" si="60"/>
        <v>114966.13019820231</v>
      </c>
    </row>
    <row r="228" spans="2:52" outlineLevel="1" x14ac:dyDescent="0.45">
      <c r="B228" s="97"/>
      <c r="C228" s="59">
        <f t="shared" si="51"/>
        <v>29</v>
      </c>
      <c r="D228" s="56">
        <f t="shared" si="52"/>
        <v>0</v>
      </c>
      <c r="E228" s="56">
        <f t="shared" si="53"/>
        <v>0</v>
      </c>
      <c r="F228" s="56">
        <f t="shared" si="54"/>
        <v>0</v>
      </c>
      <c r="G228" s="56">
        <f>MIN(G227*(1+H228),EUR-SUM(G$200:G227))</f>
        <v>0</v>
      </c>
      <c r="H228" s="101">
        <v>-0.04</v>
      </c>
      <c r="I228" s="56"/>
      <c r="J228" s="56">
        <f t="shared" ca="1" si="65"/>
        <v>5750.9822052390973</v>
      </c>
      <c r="K228" s="56">
        <f t="shared" ca="1" si="65"/>
        <v>12600.468009572593</v>
      </c>
      <c r="L228" s="56">
        <f t="shared" ca="1" si="65"/>
        <v>13984.366850514218</v>
      </c>
      <c r="M228" s="56">
        <f t="shared" ca="1" si="65"/>
        <v>14567.048802618978</v>
      </c>
      <c r="N228" s="56">
        <f t="shared" ca="1" si="65"/>
        <v>15174.009169394769</v>
      </c>
      <c r="O228" s="56">
        <f t="shared" ca="1" si="65"/>
        <v>15806.259551452884</v>
      </c>
      <c r="P228" s="56">
        <f t="shared" ca="1" si="65"/>
        <v>16464.853699430088</v>
      </c>
      <c r="Q228" s="56">
        <f t="shared" ca="1" si="65"/>
        <v>8849.5054511799281</v>
      </c>
      <c r="R228" s="56">
        <f t="shared" ca="1" si="65"/>
        <v>0</v>
      </c>
      <c r="S228" s="56">
        <f t="shared" ca="1" si="65"/>
        <v>0</v>
      </c>
      <c r="T228" s="56">
        <f t="shared" ca="1" si="66"/>
        <v>0</v>
      </c>
      <c r="U228" s="56">
        <f t="shared" ca="1" si="66"/>
        <v>0</v>
      </c>
      <c r="V228" s="56">
        <f t="shared" ca="1" si="66"/>
        <v>0</v>
      </c>
      <c r="W228" s="56">
        <f t="shared" ca="1" si="66"/>
        <v>0</v>
      </c>
      <c r="X228" s="56">
        <f t="shared" ca="1" si="66"/>
        <v>0</v>
      </c>
      <c r="Y228" s="56">
        <f t="shared" ca="1" si="66"/>
        <v>0</v>
      </c>
      <c r="Z228" s="56">
        <f t="shared" ca="1" si="66"/>
        <v>0</v>
      </c>
      <c r="AA228" s="56">
        <f t="shared" ca="1" si="66"/>
        <v>0</v>
      </c>
      <c r="AB228" s="56">
        <f t="shared" ca="1" si="66"/>
        <v>0</v>
      </c>
      <c r="AC228" s="56">
        <f t="shared" ca="1" si="66"/>
        <v>0</v>
      </c>
      <c r="AD228" s="56">
        <f t="shared" ca="1" si="67"/>
        <v>0</v>
      </c>
      <c r="AE228" s="56">
        <f t="shared" ca="1" si="67"/>
        <v>0</v>
      </c>
      <c r="AF228" s="56">
        <f t="shared" ca="1" si="67"/>
        <v>0</v>
      </c>
      <c r="AG228" s="56">
        <f t="shared" ca="1" si="67"/>
        <v>0</v>
      </c>
      <c r="AH228" s="56">
        <f t="shared" ca="1" si="67"/>
        <v>0</v>
      </c>
      <c r="AI228" s="56">
        <f t="shared" ca="1" si="67"/>
        <v>0</v>
      </c>
      <c r="AJ228" s="56">
        <f t="shared" ca="1" si="67"/>
        <v>0</v>
      </c>
      <c r="AK228" s="56">
        <f t="shared" ca="1" si="67"/>
        <v>0</v>
      </c>
      <c r="AL228" s="56">
        <f t="shared" ca="1" si="67"/>
        <v>0</v>
      </c>
      <c r="AM228" s="56">
        <f t="shared" ca="1" si="67"/>
        <v>0</v>
      </c>
      <c r="AN228" s="56">
        <f t="shared" ca="1" si="68"/>
        <v>0</v>
      </c>
      <c r="AO228" s="56">
        <f t="shared" ca="1" si="68"/>
        <v>0</v>
      </c>
      <c r="AP228" s="56">
        <f t="shared" ca="1" si="68"/>
        <v>0</v>
      </c>
      <c r="AQ228" s="56">
        <f t="shared" ca="1" si="68"/>
        <v>0</v>
      </c>
      <c r="AR228" s="56">
        <f t="shared" ca="1" si="68"/>
        <v>0</v>
      </c>
      <c r="AS228" s="56">
        <f t="shared" ca="1" si="68"/>
        <v>0</v>
      </c>
      <c r="AT228" s="56">
        <f t="shared" ca="1" si="68"/>
        <v>0</v>
      </c>
      <c r="AU228" s="56">
        <f t="shared" ca="1" si="68"/>
        <v>0</v>
      </c>
      <c r="AV228" s="56">
        <f t="shared" ca="1" si="68"/>
        <v>0</v>
      </c>
      <c r="AW228" s="56">
        <f t="shared" ca="1" si="68"/>
        <v>0</v>
      </c>
      <c r="AX228" s="56">
        <f t="shared" ca="1" si="59"/>
        <v>103197.49373940256</v>
      </c>
      <c r="AY228" s="94"/>
      <c r="AZ228" s="56">
        <f t="shared" ca="1" si="60"/>
        <v>103197.49373940256</v>
      </c>
    </row>
    <row r="229" spans="2:52" outlineLevel="1" x14ac:dyDescent="0.45">
      <c r="B229" s="97"/>
      <c r="C229" s="59">
        <f t="shared" si="51"/>
        <v>30</v>
      </c>
      <c r="D229" s="56">
        <f t="shared" si="52"/>
        <v>0</v>
      </c>
      <c r="E229" s="56">
        <f t="shared" si="53"/>
        <v>0</v>
      </c>
      <c r="F229" s="56">
        <f t="shared" si="54"/>
        <v>0</v>
      </c>
      <c r="G229" s="56">
        <f>MIN(G228*(1+H229),EUR-SUM(G$200:G228))</f>
        <v>0</v>
      </c>
      <c r="H229" s="101">
        <v>-0.04</v>
      </c>
      <c r="I229" s="56"/>
      <c r="J229" s="56">
        <f t="shared" ca="1" si="65"/>
        <v>0</v>
      </c>
      <c r="K229" s="56">
        <f t="shared" ca="1" si="65"/>
        <v>5750.9822052390973</v>
      </c>
      <c r="L229" s="56">
        <f t="shared" ca="1" si="65"/>
        <v>12600.468009572593</v>
      </c>
      <c r="M229" s="56">
        <f t="shared" ca="1" si="65"/>
        <v>13984.366850514218</v>
      </c>
      <c r="N229" s="56">
        <f t="shared" ca="1" si="65"/>
        <v>14567.048802618978</v>
      </c>
      <c r="O229" s="56">
        <f t="shared" ca="1" si="65"/>
        <v>15174.009169394769</v>
      </c>
      <c r="P229" s="56">
        <f t="shared" ca="1" si="65"/>
        <v>15806.259551452884</v>
      </c>
      <c r="Q229" s="56">
        <f t="shared" ca="1" si="65"/>
        <v>8495.5252331327283</v>
      </c>
      <c r="R229" s="56">
        <f t="shared" ca="1" si="65"/>
        <v>0</v>
      </c>
      <c r="S229" s="56">
        <f t="shared" ca="1" si="65"/>
        <v>0</v>
      </c>
      <c r="T229" s="56">
        <f t="shared" ca="1" si="66"/>
        <v>0</v>
      </c>
      <c r="U229" s="56">
        <f t="shared" ca="1" si="66"/>
        <v>0</v>
      </c>
      <c r="V229" s="56">
        <f t="shared" ca="1" si="66"/>
        <v>0</v>
      </c>
      <c r="W229" s="56">
        <f t="shared" ca="1" si="66"/>
        <v>0</v>
      </c>
      <c r="X229" s="56">
        <f t="shared" ca="1" si="66"/>
        <v>0</v>
      </c>
      <c r="Y229" s="56">
        <f t="shared" ca="1" si="66"/>
        <v>0</v>
      </c>
      <c r="Z229" s="56">
        <f t="shared" ca="1" si="66"/>
        <v>0</v>
      </c>
      <c r="AA229" s="56">
        <f t="shared" ca="1" si="66"/>
        <v>0</v>
      </c>
      <c r="AB229" s="56">
        <f t="shared" ca="1" si="66"/>
        <v>0</v>
      </c>
      <c r="AC229" s="56">
        <f t="shared" ca="1" si="66"/>
        <v>0</v>
      </c>
      <c r="AD229" s="56">
        <f t="shared" ca="1" si="67"/>
        <v>0</v>
      </c>
      <c r="AE229" s="56">
        <f t="shared" ca="1" si="67"/>
        <v>0</v>
      </c>
      <c r="AF229" s="56">
        <f t="shared" ca="1" si="67"/>
        <v>0</v>
      </c>
      <c r="AG229" s="56">
        <f t="shared" ca="1" si="67"/>
        <v>0</v>
      </c>
      <c r="AH229" s="56">
        <f t="shared" ca="1" si="67"/>
        <v>0</v>
      </c>
      <c r="AI229" s="56">
        <f t="shared" ca="1" si="67"/>
        <v>0</v>
      </c>
      <c r="AJ229" s="56">
        <f t="shared" ca="1" si="67"/>
        <v>0</v>
      </c>
      <c r="AK229" s="56">
        <f t="shared" ca="1" si="67"/>
        <v>0</v>
      </c>
      <c r="AL229" s="56">
        <f t="shared" ca="1" si="67"/>
        <v>0</v>
      </c>
      <c r="AM229" s="56">
        <f t="shared" ca="1" si="67"/>
        <v>0</v>
      </c>
      <c r="AN229" s="56">
        <f t="shared" ca="1" si="68"/>
        <v>0</v>
      </c>
      <c r="AO229" s="56">
        <f t="shared" ca="1" si="68"/>
        <v>0</v>
      </c>
      <c r="AP229" s="56">
        <f t="shared" ca="1" si="68"/>
        <v>0</v>
      </c>
      <c r="AQ229" s="56">
        <f t="shared" ca="1" si="68"/>
        <v>0</v>
      </c>
      <c r="AR229" s="56">
        <f t="shared" ca="1" si="68"/>
        <v>0</v>
      </c>
      <c r="AS229" s="56">
        <f t="shared" ca="1" si="68"/>
        <v>0</v>
      </c>
      <c r="AT229" s="56">
        <f t="shared" ca="1" si="68"/>
        <v>0</v>
      </c>
      <c r="AU229" s="56">
        <f t="shared" ca="1" si="68"/>
        <v>0</v>
      </c>
      <c r="AV229" s="56">
        <f t="shared" ca="1" si="68"/>
        <v>0</v>
      </c>
      <c r="AW229" s="56">
        <f t="shared" ca="1" si="68"/>
        <v>0</v>
      </c>
      <c r="AX229" s="56">
        <f t="shared" ca="1" si="59"/>
        <v>86378.659821925277</v>
      </c>
      <c r="AY229" s="94"/>
      <c r="AZ229" s="56">
        <f t="shared" ca="1" si="60"/>
        <v>86378.659821925277</v>
      </c>
    </row>
    <row r="230" spans="2:52" outlineLevel="1" x14ac:dyDescent="0.45">
      <c r="B230" s="97"/>
      <c r="C230" s="59">
        <f t="shared" si="51"/>
        <v>31</v>
      </c>
      <c r="D230" s="56">
        <f t="shared" si="52"/>
        <v>0</v>
      </c>
      <c r="E230" s="56">
        <f t="shared" si="53"/>
        <v>0</v>
      </c>
      <c r="F230" s="56">
        <f t="shared" si="54"/>
        <v>0</v>
      </c>
      <c r="G230" s="56">
        <f>MIN(G229*(1+H230),EUR-SUM(G$200:G229))</f>
        <v>0</v>
      </c>
      <c r="H230" s="101">
        <v>-0.04</v>
      </c>
      <c r="I230" s="56"/>
      <c r="J230" s="56">
        <f t="shared" ref="J230:S239" ca="1" si="69">IF($C230&lt;J$198,0,AVERAGE(OFFSET($G$198,$C230-J$198+1,0)*J$193,OFFSET($G$198,$C230-J$198+2,0)*J$193))</f>
        <v>0</v>
      </c>
      <c r="K230" s="56">
        <f t="shared" ca="1" si="69"/>
        <v>0</v>
      </c>
      <c r="L230" s="56">
        <f t="shared" ca="1" si="69"/>
        <v>5750.9822052390973</v>
      </c>
      <c r="M230" s="56">
        <f t="shared" ca="1" si="69"/>
        <v>12600.468009572593</v>
      </c>
      <c r="N230" s="56">
        <f t="shared" ca="1" si="69"/>
        <v>13984.366850514218</v>
      </c>
      <c r="O230" s="56">
        <f t="shared" ca="1" si="69"/>
        <v>14567.048802618978</v>
      </c>
      <c r="P230" s="56">
        <f t="shared" ca="1" si="69"/>
        <v>15174.009169394769</v>
      </c>
      <c r="Q230" s="56">
        <f t="shared" ca="1" si="69"/>
        <v>8155.7042238074191</v>
      </c>
      <c r="R230" s="56">
        <f t="shared" ca="1" si="69"/>
        <v>0</v>
      </c>
      <c r="S230" s="56">
        <f t="shared" ca="1" si="69"/>
        <v>0</v>
      </c>
      <c r="T230" s="56">
        <f t="shared" ref="T230:AC239" ca="1" si="70">IF($C230&lt;T$198,0,AVERAGE(OFFSET($G$198,$C230-T$198+1,0)*T$193,OFFSET($G$198,$C230-T$198+2,0)*T$193))</f>
        <v>0</v>
      </c>
      <c r="U230" s="56">
        <f t="shared" ca="1" si="70"/>
        <v>0</v>
      </c>
      <c r="V230" s="56">
        <f t="shared" ca="1" si="70"/>
        <v>0</v>
      </c>
      <c r="W230" s="56">
        <f t="shared" ca="1" si="70"/>
        <v>0</v>
      </c>
      <c r="X230" s="56">
        <f t="shared" ca="1" si="70"/>
        <v>0</v>
      </c>
      <c r="Y230" s="56">
        <f t="shared" ca="1" si="70"/>
        <v>0</v>
      </c>
      <c r="Z230" s="56">
        <f t="shared" ca="1" si="70"/>
        <v>0</v>
      </c>
      <c r="AA230" s="56">
        <f t="shared" ca="1" si="70"/>
        <v>0</v>
      </c>
      <c r="AB230" s="56">
        <f t="shared" ca="1" si="70"/>
        <v>0</v>
      </c>
      <c r="AC230" s="56">
        <f t="shared" ca="1" si="70"/>
        <v>0</v>
      </c>
      <c r="AD230" s="56">
        <f t="shared" ref="AD230:AM239" ca="1" si="71">IF($C230&lt;AD$198,0,AVERAGE(OFFSET($G$198,$C230-AD$198+1,0)*AD$193,OFFSET($G$198,$C230-AD$198+2,0)*AD$193))</f>
        <v>0</v>
      </c>
      <c r="AE230" s="56">
        <f t="shared" ca="1" si="71"/>
        <v>0</v>
      </c>
      <c r="AF230" s="56">
        <f t="shared" ca="1" si="71"/>
        <v>0</v>
      </c>
      <c r="AG230" s="56">
        <f t="shared" ca="1" si="71"/>
        <v>0</v>
      </c>
      <c r="AH230" s="56">
        <f t="shared" ca="1" si="71"/>
        <v>0</v>
      </c>
      <c r="AI230" s="56">
        <f t="shared" ca="1" si="71"/>
        <v>0</v>
      </c>
      <c r="AJ230" s="56">
        <f t="shared" ca="1" si="71"/>
        <v>0</v>
      </c>
      <c r="AK230" s="56">
        <f t="shared" ca="1" si="71"/>
        <v>0</v>
      </c>
      <c r="AL230" s="56">
        <f t="shared" ca="1" si="71"/>
        <v>0</v>
      </c>
      <c r="AM230" s="56">
        <f t="shared" ca="1" si="71"/>
        <v>0</v>
      </c>
      <c r="AN230" s="56">
        <f t="shared" ref="AN230:AW239" ca="1" si="72">IF($C230&lt;AN$198,0,AVERAGE(OFFSET($G$198,$C230-AN$198+1,0)*AN$193,OFFSET($G$198,$C230-AN$198+2,0)*AN$193))</f>
        <v>0</v>
      </c>
      <c r="AO230" s="56">
        <f t="shared" ca="1" si="72"/>
        <v>0</v>
      </c>
      <c r="AP230" s="56">
        <f t="shared" ca="1" si="72"/>
        <v>0</v>
      </c>
      <c r="AQ230" s="56">
        <f t="shared" ca="1" si="72"/>
        <v>0</v>
      </c>
      <c r="AR230" s="56">
        <f t="shared" ca="1" si="72"/>
        <v>0</v>
      </c>
      <c r="AS230" s="56">
        <f t="shared" ca="1" si="72"/>
        <v>0</v>
      </c>
      <c r="AT230" s="56">
        <f t="shared" ca="1" si="72"/>
        <v>0</v>
      </c>
      <c r="AU230" s="56">
        <f t="shared" ca="1" si="72"/>
        <v>0</v>
      </c>
      <c r="AV230" s="56">
        <f t="shared" ca="1" si="72"/>
        <v>0</v>
      </c>
      <c r="AW230" s="56">
        <f t="shared" ca="1" si="72"/>
        <v>0</v>
      </c>
      <c r="AX230" s="56">
        <f t="shared" ca="1" si="59"/>
        <v>70232.579261147068</v>
      </c>
      <c r="AY230" s="94"/>
      <c r="AZ230" s="56">
        <f t="shared" ca="1" si="60"/>
        <v>70232.579261147068</v>
      </c>
    </row>
    <row r="231" spans="2:52" outlineLevel="1" x14ac:dyDescent="0.45">
      <c r="B231" s="97"/>
      <c r="C231" s="59">
        <f t="shared" si="51"/>
        <v>32</v>
      </c>
      <c r="D231" s="56">
        <f t="shared" si="52"/>
        <v>0</v>
      </c>
      <c r="E231" s="56">
        <f t="shared" si="53"/>
        <v>0</v>
      </c>
      <c r="F231" s="56">
        <f t="shared" si="54"/>
        <v>0</v>
      </c>
      <c r="G231" s="56">
        <f>MIN(G230*(1+H231),EUR-SUM(G$200:G230))</f>
        <v>0</v>
      </c>
      <c r="H231" s="101">
        <v>-0.04</v>
      </c>
      <c r="I231" s="56"/>
      <c r="J231" s="56">
        <f t="shared" ca="1" si="69"/>
        <v>0</v>
      </c>
      <c r="K231" s="56">
        <f t="shared" ca="1" si="69"/>
        <v>0</v>
      </c>
      <c r="L231" s="56">
        <f t="shared" ca="1" si="69"/>
        <v>0</v>
      </c>
      <c r="M231" s="56">
        <f t="shared" ca="1" si="69"/>
        <v>5750.9822052390973</v>
      </c>
      <c r="N231" s="56">
        <f t="shared" ca="1" si="69"/>
        <v>12600.468009572593</v>
      </c>
      <c r="O231" s="56">
        <f t="shared" ca="1" si="69"/>
        <v>13984.366850514218</v>
      </c>
      <c r="P231" s="56">
        <f t="shared" ca="1" si="69"/>
        <v>14567.048802618978</v>
      </c>
      <c r="Q231" s="56">
        <f t="shared" ca="1" si="69"/>
        <v>7829.476054855123</v>
      </c>
      <c r="R231" s="56">
        <f t="shared" ca="1" si="69"/>
        <v>0</v>
      </c>
      <c r="S231" s="56">
        <f t="shared" ca="1" si="69"/>
        <v>0</v>
      </c>
      <c r="T231" s="56">
        <f t="shared" ca="1" si="70"/>
        <v>0</v>
      </c>
      <c r="U231" s="56">
        <f t="shared" ca="1" si="70"/>
        <v>0</v>
      </c>
      <c r="V231" s="56">
        <f t="shared" ca="1" si="70"/>
        <v>0</v>
      </c>
      <c r="W231" s="56">
        <f t="shared" ca="1" si="70"/>
        <v>0</v>
      </c>
      <c r="X231" s="56">
        <f t="shared" ca="1" si="70"/>
        <v>0</v>
      </c>
      <c r="Y231" s="56">
        <f t="shared" ca="1" si="70"/>
        <v>0</v>
      </c>
      <c r="Z231" s="56">
        <f t="shared" ca="1" si="70"/>
        <v>0</v>
      </c>
      <c r="AA231" s="56">
        <f t="shared" ca="1" si="70"/>
        <v>0</v>
      </c>
      <c r="AB231" s="56">
        <f t="shared" ca="1" si="70"/>
        <v>0</v>
      </c>
      <c r="AC231" s="56">
        <f t="shared" ca="1" si="70"/>
        <v>0</v>
      </c>
      <c r="AD231" s="56">
        <f t="shared" ca="1" si="71"/>
        <v>0</v>
      </c>
      <c r="AE231" s="56">
        <f t="shared" ca="1" si="71"/>
        <v>0</v>
      </c>
      <c r="AF231" s="56">
        <f t="shared" ca="1" si="71"/>
        <v>0</v>
      </c>
      <c r="AG231" s="56">
        <f t="shared" ca="1" si="71"/>
        <v>0</v>
      </c>
      <c r="AH231" s="56">
        <f t="shared" ca="1" si="71"/>
        <v>0</v>
      </c>
      <c r="AI231" s="56">
        <f t="shared" ca="1" si="71"/>
        <v>0</v>
      </c>
      <c r="AJ231" s="56">
        <f t="shared" ca="1" si="71"/>
        <v>0</v>
      </c>
      <c r="AK231" s="56">
        <f t="shared" ca="1" si="71"/>
        <v>0</v>
      </c>
      <c r="AL231" s="56">
        <f t="shared" ca="1" si="71"/>
        <v>0</v>
      </c>
      <c r="AM231" s="56">
        <f t="shared" ca="1" si="71"/>
        <v>0</v>
      </c>
      <c r="AN231" s="56">
        <f t="shared" ca="1" si="72"/>
        <v>0</v>
      </c>
      <c r="AO231" s="56">
        <f t="shared" ca="1" si="72"/>
        <v>0</v>
      </c>
      <c r="AP231" s="56">
        <f t="shared" ca="1" si="72"/>
        <v>0</v>
      </c>
      <c r="AQ231" s="56">
        <f t="shared" ca="1" si="72"/>
        <v>0</v>
      </c>
      <c r="AR231" s="56">
        <f t="shared" ca="1" si="72"/>
        <v>0</v>
      </c>
      <c r="AS231" s="56">
        <f t="shared" ca="1" si="72"/>
        <v>0</v>
      </c>
      <c r="AT231" s="56">
        <f t="shared" ca="1" si="72"/>
        <v>0</v>
      </c>
      <c r="AU231" s="56">
        <f t="shared" ca="1" si="72"/>
        <v>0</v>
      </c>
      <c r="AV231" s="56">
        <f t="shared" ca="1" si="72"/>
        <v>0</v>
      </c>
      <c r="AW231" s="56">
        <f t="shared" ca="1" si="72"/>
        <v>0</v>
      </c>
      <c r="AX231" s="56">
        <f t="shared" ca="1" si="59"/>
        <v>54732.341922800006</v>
      </c>
      <c r="AY231" s="94"/>
      <c r="AZ231" s="56">
        <f t="shared" ca="1" si="60"/>
        <v>54732.341922800006</v>
      </c>
    </row>
    <row r="232" spans="2:52" outlineLevel="1" x14ac:dyDescent="0.45">
      <c r="B232" s="97"/>
      <c r="C232" s="59">
        <f t="shared" si="51"/>
        <v>33</v>
      </c>
      <c r="D232" s="56">
        <f t="shared" si="52"/>
        <v>0</v>
      </c>
      <c r="E232" s="56">
        <f t="shared" si="53"/>
        <v>0</v>
      </c>
      <c r="F232" s="56">
        <f t="shared" si="54"/>
        <v>0</v>
      </c>
      <c r="G232" s="56">
        <f>MIN(G231*(1+H232),EUR-SUM(G$200:G231))</f>
        <v>0</v>
      </c>
      <c r="H232" s="101">
        <v>-0.04</v>
      </c>
      <c r="I232" s="56"/>
      <c r="J232" s="56">
        <f t="shared" ca="1" si="69"/>
        <v>0</v>
      </c>
      <c r="K232" s="56">
        <f t="shared" ca="1" si="69"/>
        <v>0</v>
      </c>
      <c r="L232" s="56">
        <f t="shared" ca="1" si="69"/>
        <v>0</v>
      </c>
      <c r="M232" s="56">
        <f t="shared" ca="1" si="69"/>
        <v>0</v>
      </c>
      <c r="N232" s="56">
        <f t="shared" ca="1" si="69"/>
        <v>5750.9822052390973</v>
      </c>
      <c r="O232" s="56">
        <f t="shared" ca="1" si="69"/>
        <v>12600.468009572593</v>
      </c>
      <c r="P232" s="56">
        <f t="shared" ca="1" si="69"/>
        <v>13984.366850514218</v>
      </c>
      <c r="Q232" s="56">
        <f t="shared" ca="1" si="69"/>
        <v>7516.297012660918</v>
      </c>
      <c r="R232" s="56">
        <f t="shared" ca="1" si="69"/>
        <v>0</v>
      </c>
      <c r="S232" s="56">
        <f t="shared" ca="1" si="69"/>
        <v>0</v>
      </c>
      <c r="T232" s="56">
        <f t="shared" ca="1" si="70"/>
        <v>0</v>
      </c>
      <c r="U232" s="56">
        <f t="shared" ca="1" si="70"/>
        <v>0</v>
      </c>
      <c r="V232" s="56">
        <f t="shared" ca="1" si="70"/>
        <v>0</v>
      </c>
      <c r="W232" s="56">
        <f t="shared" ca="1" si="70"/>
        <v>0</v>
      </c>
      <c r="X232" s="56">
        <f t="shared" ca="1" si="70"/>
        <v>0</v>
      </c>
      <c r="Y232" s="56">
        <f t="shared" ca="1" si="70"/>
        <v>0</v>
      </c>
      <c r="Z232" s="56">
        <f t="shared" ca="1" si="70"/>
        <v>0</v>
      </c>
      <c r="AA232" s="56">
        <f t="shared" ca="1" si="70"/>
        <v>0</v>
      </c>
      <c r="AB232" s="56">
        <f t="shared" ca="1" si="70"/>
        <v>0</v>
      </c>
      <c r="AC232" s="56">
        <f t="shared" ca="1" si="70"/>
        <v>0</v>
      </c>
      <c r="AD232" s="56">
        <f t="shared" ca="1" si="71"/>
        <v>0</v>
      </c>
      <c r="AE232" s="56">
        <f t="shared" ca="1" si="71"/>
        <v>0</v>
      </c>
      <c r="AF232" s="56">
        <f t="shared" ca="1" si="71"/>
        <v>0</v>
      </c>
      <c r="AG232" s="56">
        <f t="shared" ca="1" si="71"/>
        <v>0</v>
      </c>
      <c r="AH232" s="56">
        <f t="shared" ca="1" si="71"/>
        <v>0</v>
      </c>
      <c r="AI232" s="56">
        <f t="shared" ca="1" si="71"/>
        <v>0</v>
      </c>
      <c r="AJ232" s="56">
        <f t="shared" ca="1" si="71"/>
        <v>0</v>
      </c>
      <c r="AK232" s="56">
        <f t="shared" ca="1" si="71"/>
        <v>0</v>
      </c>
      <c r="AL232" s="56">
        <f t="shared" ca="1" si="71"/>
        <v>0</v>
      </c>
      <c r="AM232" s="56">
        <f t="shared" ca="1" si="71"/>
        <v>0</v>
      </c>
      <c r="AN232" s="56">
        <f t="shared" ca="1" si="72"/>
        <v>0</v>
      </c>
      <c r="AO232" s="56">
        <f t="shared" ca="1" si="72"/>
        <v>0</v>
      </c>
      <c r="AP232" s="56">
        <f t="shared" ca="1" si="72"/>
        <v>0</v>
      </c>
      <c r="AQ232" s="56">
        <f t="shared" ca="1" si="72"/>
        <v>0</v>
      </c>
      <c r="AR232" s="56">
        <f t="shared" ca="1" si="72"/>
        <v>0</v>
      </c>
      <c r="AS232" s="56">
        <f t="shared" ca="1" si="72"/>
        <v>0</v>
      </c>
      <c r="AT232" s="56">
        <f t="shared" ca="1" si="72"/>
        <v>0</v>
      </c>
      <c r="AU232" s="56">
        <f t="shared" ca="1" si="72"/>
        <v>0</v>
      </c>
      <c r="AV232" s="56">
        <f t="shared" ca="1" si="72"/>
        <v>0</v>
      </c>
      <c r="AW232" s="56">
        <f t="shared" ca="1" si="72"/>
        <v>0</v>
      </c>
      <c r="AX232" s="56">
        <f t="shared" ca="1" si="59"/>
        <v>39852.114077986829</v>
      </c>
      <c r="AY232" s="94"/>
      <c r="AZ232" s="56">
        <f t="shared" ca="1" si="60"/>
        <v>39852.114077986829</v>
      </c>
    </row>
    <row r="233" spans="2:52" outlineLevel="1" x14ac:dyDescent="0.45">
      <c r="B233" s="97"/>
      <c r="C233" s="59">
        <f t="shared" si="51"/>
        <v>34</v>
      </c>
      <c r="D233" s="56">
        <f t="shared" si="52"/>
        <v>0</v>
      </c>
      <c r="E233" s="56">
        <f t="shared" si="53"/>
        <v>0</v>
      </c>
      <c r="F233" s="56">
        <f t="shared" si="54"/>
        <v>0</v>
      </c>
      <c r="G233" s="56">
        <f>MIN(G232*(1+H233),EUR-SUM(G$200:G232))</f>
        <v>0</v>
      </c>
      <c r="H233" s="101">
        <v>-0.04</v>
      </c>
      <c r="I233" s="56"/>
      <c r="J233" s="56">
        <f t="shared" ca="1" si="69"/>
        <v>0</v>
      </c>
      <c r="K233" s="56">
        <f t="shared" ca="1" si="69"/>
        <v>0</v>
      </c>
      <c r="L233" s="56">
        <f t="shared" ca="1" si="69"/>
        <v>0</v>
      </c>
      <c r="M233" s="56">
        <f t="shared" ca="1" si="69"/>
        <v>0</v>
      </c>
      <c r="N233" s="56">
        <f t="shared" ca="1" si="69"/>
        <v>0</v>
      </c>
      <c r="O233" s="56">
        <f t="shared" ca="1" si="69"/>
        <v>5750.9822052390973</v>
      </c>
      <c r="P233" s="56">
        <f t="shared" ca="1" si="69"/>
        <v>12600.468009572593</v>
      </c>
      <c r="Q233" s="56">
        <f t="shared" ca="1" si="69"/>
        <v>7215.645132154481</v>
      </c>
      <c r="R233" s="56">
        <f t="shared" ca="1" si="69"/>
        <v>0</v>
      </c>
      <c r="S233" s="56">
        <f t="shared" ca="1" si="69"/>
        <v>0</v>
      </c>
      <c r="T233" s="56">
        <f t="shared" ca="1" si="70"/>
        <v>0</v>
      </c>
      <c r="U233" s="56">
        <f t="shared" ca="1" si="70"/>
        <v>0</v>
      </c>
      <c r="V233" s="56">
        <f t="shared" ca="1" si="70"/>
        <v>0</v>
      </c>
      <c r="W233" s="56">
        <f t="shared" ca="1" si="70"/>
        <v>0</v>
      </c>
      <c r="X233" s="56">
        <f t="shared" ca="1" si="70"/>
        <v>0</v>
      </c>
      <c r="Y233" s="56">
        <f t="shared" ca="1" si="70"/>
        <v>0</v>
      </c>
      <c r="Z233" s="56">
        <f t="shared" ca="1" si="70"/>
        <v>0</v>
      </c>
      <c r="AA233" s="56">
        <f t="shared" ca="1" si="70"/>
        <v>0</v>
      </c>
      <c r="AB233" s="56">
        <f t="shared" ca="1" si="70"/>
        <v>0</v>
      </c>
      <c r="AC233" s="56">
        <f t="shared" ca="1" si="70"/>
        <v>0</v>
      </c>
      <c r="AD233" s="56">
        <f t="shared" ca="1" si="71"/>
        <v>0</v>
      </c>
      <c r="AE233" s="56">
        <f t="shared" ca="1" si="71"/>
        <v>0</v>
      </c>
      <c r="AF233" s="56">
        <f t="shared" ca="1" si="71"/>
        <v>0</v>
      </c>
      <c r="AG233" s="56">
        <f t="shared" ca="1" si="71"/>
        <v>0</v>
      </c>
      <c r="AH233" s="56">
        <f t="shared" ca="1" si="71"/>
        <v>0</v>
      </c>
      <c r="AI233" s="56">
        <f t="shared" ca="1" si="71"/>
        <v>0</v>
      </c>
      <c r="AJ233" s="56">
        <f t="shared" ca="1" si="71"/>
        <v>0</v>
      </c>
      <c r="AK233" s="56">
        <f t="shared" ca="1" si="71"/>
        <v>0</v>
      </c>
      <c r="AL233" s="56">
        <f t="shared" ca="1" si="71"/>
        <v>0</v>
      </c>
      <c r="AM233" s="56">
        <f t="shared" ca="1" si="71"/>
        <v>0</v>
      </c>
      <c r="AN233" s="56">
        <f t="shared" ca="1" si="72"/>
        <v>0</v>
      </c>
      <c r="AO233" s="56">
        <f t="shared" ca="1" si="72"/>
        <v>0</v>
      </c>
      <c r="AP233" s="56">
        <f t="shared" ca="1" si="72"/>
        <v>0</v>
      </c>
      <c r="AQ233" s="56">
        <f t="shared" ca="1" si="72"/>
        <v>0</v>
      </c>
      <c r="AR233" s="56">
        <f t="shared" ca="1" si="72"/>
        <v>0</v>
      </c>
      <c r="AS233" s="56">
        <f t="shared" ca="1" si="72"/>
        <v>0</v>
      </c>
      <c r="AT233" s="56">
        <f t="shared" ca="1" si="72"/>
        <v>0</v>
      </c>
      <c r="AU233" s="56">
        <f t="shared" ca="1" si="72"/>
        <v>0</v>
      </c>
      <c r="AV233" s="56">
        <f t="shared" ca="1" si="72"/>
        <v>0</v>
      </c>
      <c r="AW233" s="56">
        <f t="shared" ca="1" si="72"/>
        <v>0</v>
      </c>
      <c r="AX233" s="56">
        <f t="shared" ca="1" si="59"/>
        <v>25567.095346966169</v>
      </c>
      <c r="AY233" s="94"/>
      <c r="AZ233" s="56">
        <f t="shared" ca="1" si="60"/>
        <v>25567.095346966169</v>
      </c>
    </row>
    <row r="234" spans="2:52" outlineLevel="1" x14ac:dyDescent="0.45">
      <c r="B234" s="97"/>
      <c r="C234" s="59">
        <f t="shared" si="51"/>
        <v>35</v>
      </c>
      <c r="D234" s="56">
        <f t="shared" si="52"/>
        <v>0</v>
      </c>
      <c r="E234" s="56">
        <f t="shared" si="53"/>
        <v>0</v>
      </c>
      <c r="F234" s="56">
        <f t="shared" si="54"/>
        <v>0</v>
      </c>
      <c r="G234" s="56">
        <f>MIN(G233*(1+H234),EUR-SUM(G$200:G233))</f>
        <v>0</v>
      </c>
      <c r="H234" s="101">
        <v>-0.04</v>
      </c>
      <c r="I234" s="56"/>
      <c r="J234" s="56">
        <f t="shared" ca="1" si="69"/>
        <v>0</v>
      </c>
      <c r="K234" s="56">
        <f t="shared" ca="1" si="69"/>
        <v>0</v>
      </c>
      <c r="L234" s="56">
        <f t="shared" ca="1" si="69"/>
        <v>0</v>
      </c>
      <c r="M234" s="56">
        <f t="shared" ca="1" si="69"/>
        <v>0</v>
      </c>
      <c r="N234" s="56">
        <f t="shared" ca="1" si="69"/>
        <v>0</v>
      </c>
      <c r="O234" s="56">
        <f t="shared" ca="1" si="69"/>
        <v>0</v>
      </c>
      <c r="P234" s="56">
        <f t="shared" ca="1" si="69"/>
        <v>5750.9822052390973</v>
      </c>
      <c r="Q234" s="56">
        <f t="shared" ca="1" si="69"/>
        <v>6501.5818469319911</v>
      </c>
      <c r="R234" s="56">
        <f t="shared" ca="1" si="69"/>
        <v>0</v>
      </c>
      <c r="S234" s="56">
        <f t="shared" ca="1" si="69"/>
        <v>0</v>
      </c>
      <c r="T234" s="56">
        <f t="shared" ca="1" si="70"/>
        <v>0</v>
      </c>
      <c r="U234" s="56">
        <f t="shared" ca="1" si="70"/>
        <v>0</v>
      </c>
      <c r="V234" s="56">
        <f t="shared" ca="1" si="70"/>
        <v>0</v>
      </c>
      <c r="W234" s="56">
        <f t="shared" ca="1" si="70"/>
        <v>0</v>
      </c>
      <c r="X234" s="56">
        <f t="shared" ca="1" si="70"/>
        <v>0</v>
      </c>
      <c r="Y234" s="56">
        <f t="shared" ca="1" si="70"/>
        <v>0</v>
      </c>
      <c r="Z234" s="56">
        <f t="shared" ca="1" si="70"/>
        <v>0</v>
      </c>
      <c r="AA234" s="56">
        <f t="shared" ca="1" si="70"/>
        <v>0</v>
      </c>
      <c r="AB234" s="56">
        <f t="shared" ca="1" si="70"/>
        <v>0</v>
      </c>
      <c r="AC234" s="56">
        <f t="shared" ca="1" si="70"/>
        <v>0</v>
      </c>
      <c r="AD234" s="56">
        <f t="shared" ca="1" si="71"/>
        <v>0</v>
      </c>
      <c r="AE234" s="56">
        <f t="shared" ca="1" si="71"/>
        <v>0</v>
      </c>
      <c r="AF234" s="56">
        <f t="shared" ca="1" si="71"/>
        <v>0</v>
      </c>
      <c r="AG234" s="56">
        <f t="shared" ca="1" si="71"/>
        <v>0</v>
      </c>
      <c r="AH234" s="56">
        <f t="shared" ca="1" si="71"/>
        <v>0</v>
      </c>
      <c r="AI234" s="56">
        <f t="shared" ca="1" si="71"/>
        <v>0</v>
      </c>
      <c r="AJ234" s="56">
        <f t="shared" ca="1" si="71"/>
        <v>0</v>
      </c>
      <c r="AK234" s="56">
        <f t="shared" ca="1" si="71"/>
        <v>0</v>
      </c>
      <c r="AL234" s="56">
        <f t="shared" ca="1" si="71"/>
        <v>0</v>
      </c>
      <c r="AM234" s="56">
        <f t="shared" ca="1" si="71"/>
        <v>0</v>
      </c>
      <c r="AN234" s="56">
        <f t="shared" ca="1" si="72"/>
        <v>0</v>
      </c>
      <c r="AO234" s="56">
        <f t="shared" ca="1" si="72"/>
        <v>0</v>
      </c>
      <c r="AP234" s="56">
        <f t="shared" ca="1" si="72"/>
        <v>0</v>
      </c>
      <c r="AQ234" s="56">
        <f t="shared" ca="1" si="72"/>
        <v>0</v>
      </c>
      <c r="AR234" s="56">
        <f t="shared" ca="1" si="72"/>
        <v>0</v>
      </c>
      <c r="AS234" s="56">
        <f t="shared" ca="1" si="72"/>
        <v>0</v>
      </c>
      <c r="AT234" s="56">
        <f t="shared" ca="1" si="72"/>
        <v>0</v>
      </c>
      <c r="AU234" s="56">
        <f t="shared" ca="1" si="72"/>
        <v>0</v>
      </c>
      <c r="AV234" s="56">
        <f t="shared" ca="1" si="72"/>
        <v>0</v>
      </c>
      <c r="AW234" s="56">
        <f t="shared" ca="1" si="72"/>
        <v>0</v>
      </c>
      <c r="AX234" s="56">
        <f t="shared" ca="1" si="59"/>
        <v>12252.564052171088</v>
      </c>
      <c r="AY234" s="94"/>
      <c r="AZ234" s="56">
        <f t="shared" ca="1" si="60"/>
        <v>12252.564052171088</v>
      </c>
    </row>
    <row r="235" spans="2:52" outlineLevel="1" x14ac:dyDescent="0.45">
      <c r="B235" s="97"/>
      <c r="C235" s="59">
        <f t="shared" si="51"/>
        <v>36</v>
      </c>
      <c r="D235" s="56">
        <f t="shared" si="52"/>
        <v>0</v>
      </c>
      <c r="E235" s="56">
        <f t="shared" si="53"/>
        <v>0</v>
      </c>
      <c r="F235" s="56">
        <f t="shared" si="54"/>
        <v>0</v>
      </c>
      <c r="G235" s="56">
        <f>MIN(G234*(1+H235),EUR-SUM(G$200:G234))</f>
        <v>0</v>
      </c>
      <c r="H235" s="101">
        <v>-0.04</v>
      </c>
      <c r="I235" s="56"/>
      <c r="J235" s="56">
        <f t="shared" ca="1" si="69"/>
        <v>0</v>
      </c>
      <c r="K235" s="56">
        <f t="shared" ca="1" si="69"/>
        <v>0</v>
      </c>
      <c r="L235" s="56">
        <f t="shared" ca="1" si="69"/>
        <v>0</v>
      </c>
      <c r="M235" s="56">
        <f t="shared" ca="1" si="69"/>
        <v>0</v>
      </c>
      <c r="N235" s="56">
        <f t="shared" ca="1" si="69"/>
        <v>0</v>
      </c>
      <c r="O235" s="56">
        <f t="shared" ca="1" si="69"/>
        <v>0</v>
      </c>
      <c r="P235" s="56">
        <f t="shared" ca="1" si="69"/>
        <v>0</v>
      </c>
      <c r="Q235" s="56">
        <f t="shared" ca="1" si="69"/>
        <v>2967.3883128155103</v>
      </c>
      <c r="R235" s="56">
        <f t="shared" ca="1" si="69"/>
        <v>0</v>
      </c>
      <c r="S235" s="56">
        <f t="shared" ca="1" si="69"/>
        <v>0</v>
      </c>
      <c r="T235" s="56">
        <f t="shared" ca="1" si="70"/>
        <v>0</v>
      </c>
      <c r="U235" s="56">
        <f t="shared" ca="1" si="70"/>
        <v>0</v>
      </c>
      <c r="V235" s="56">
        <f t="shared" ca="1" si="70"/>
        <v>0</v>
      </c>
      <c r="W235" s="56">
        <f t="shared" ca="1" si="70"/>
        <v>0</v>
      </c>
      <c r="X235" s="56">
        <f t="shared" ca="1" si="70"/>
        <v>0</v>
      </c>
      <c r="Y235" s="56">
        <f t="shared" ca="1" si="70"/>
        <v>0</v>
      </c>
      <c r="Z235" s="56">
        <f t="shared" ca="1" si="70"/>
        <v>0</v>
      </c>
      <c r="AA235" s="56">
        <f t="shared" ca="1" si="70"/>
        <v>0</v>
      </c>
      <c r="AB235" s="56">
        <f t="shared" ca="1" si="70"/>
        <v>0</v>
      </c>
      <c r="AC235" s="56">
        <f t="shared" ca="1" si="70"/>
        <v>0</v>
      </c>
      <c r="AD235" s="56">
        <f t="shared" ca="1" si="71"/>
        <v>0</v>
      </c>
      <c r="AE235" s="56">
        <f t="shared" ca="1" si="71"/>
        <v>0</v>
      </c>
      <c r="AF235" s="56">
        <f t="shared" ca="1" si="71"/>
        <v>0</v>
      </c>
      <c r="AG235" s="56">
        <f t="shared" ca="1" si="71"/>
        <v>0</v>
      </c>
      <c r="AH235" s="56">
        <f t="shared" ca="1" si="71"/>
        <v>0</v>
      </c>
      <c r="AI235" s="56">
        <f t="shared" ca="1" si="71"/>
        <v>0</v>
      </c>
      <c r="AJ235" s="56">
        <f t="shared" ca="1" si="71"/>
        <v>0</v>
      </c>
      <c r="AK235" s="56">
        <f t="shared" ca="1" si="71"/>
        <v>0</v>
      </c>
      <c r="AL235" s="56">
        <f t="shared" ca="1" si="71"/>
        <v>0</v>
      </c>
      <c r="AM235" s="56">
        <f t="shared" ca="1" si="71"/>
        <v>0</v>
      </c>
      <c r="AN235" s="56">
        <f t="shared" ca="1" si="72"/>
        <v>0</v>
      </c>
      <c r="AO235" s="56">
        <f t="shared" ca="1" si="72"/>
        <v>0</v>
      </c>
      <c r="AP235" s="56">
        <f t="shared" ca="1" si="72"/>
        <v>0</v>
      </c>
      <c r="AQ235" s="56">
        <f t="shared" ca="1" si="72"/>
        <v>0</v>
      </c>
      <c r="AR235" s="56">
        <f t="shared" ca="1" si="72"/>
        <v>0</v>
      </c>
      <c r="AS235" s="56">
        <f t="shared" ca="1" si="72"/>
        <v>0</v>
      </c>
      <c r="AT235" s="56">
        <f t="shared" ca="1" si="72"/>
        <v>0</v>
      </c>
      <c r="AU235" s="56">
        <f t="shared" ca="1" si="72"/>
        <v>0</v>
      </c>
      <c r="AV235" s="56">
        <f t="shared" ca="1" si="72"/>
        <v>0</v>
      </c>
      <c r="AW235" s="56">
        <f t="shared" ca="1" si="72"/>
        <v>0</v>
      </c>
      <c r="AX235" s="56">
        <f t="shared" ca="1" si="59"/>
        <v>2967.3883128155103</v>
      </c>
      <c r="AY235" s="94"/>
      <c r="AZ235" s="56">
        <f t="shared" ca="1" si="60"/>
        <v>2967.3883128155103</v>
      </c>
    </row>
    <row r="236" spans="2:52" outlineLevel="1" x14ac:dyDescent="0.45">
      <c r="B236" s="97"/>
      <c r="C236" s="59">
        <f t="shared" si="51"/>
        <v>37</v>
      </c>
      <c r="D236" s="56">
        <f t="shared" si="52"/>
        <v>0</v>
      </c>
      <c r="E236" s="56">
        <f t="shared" si="53"/>
        <v>0</v>
      </c>
      <c r="F236" s="56">
        <f t="shared" si="54"/>
        <v>0</v>
      </c>
      <c r="G236" s="56">
        <f>MIN(G235*(1+H236),EUR-SUM(G$200:G235))</f>
        <v>0</v>
      </c>
      <c r="H236" s="101">
        <v>-0.04</v>
      </c>
      <c r="I236" s="56"/>
      <c r="J236" s="56">
        <f t="shared" ca="1" si="69"/>
        <v>0</v>
      </c>
      <c r="K236" s="56">
        <f t="shared" ca="1" si="69"/>
        <v>0</v>
      </c>
      <c r="L236" s="56">
        <f t="shared" ca="1" si="69"/>
        <v>0</v>
      </c>
      <c r="M236" s="56">
        <f t="shared" ca="1" si="69"/>
        <v>0</v>
      </c>
      <c r="N236" s="56">
        <f t="shared" ca="1" si="69"/>
        <v>0</v>
      </c>
      <c r="O236" s="56">
        <f t="shared" ca="1" si="69"/>
        <v>0</v>
      </c>
      <c r="P236" s="56">
        <f t="shared" ca="1" si="69"/>
        <v>0</v>
      </c>
      <c r="Q236" s="56">
        <f t="shared" ca="1" si="69"/>
        <v>0</v>
      </c>
      <c r="R236" s="56">
        <f t="shared" ca="1" si="69"/>
        <v>0</v>
      </c>
      <c r="S236" s="56">
        <f t="shared" ca="1" si="69"/>
        <v>0</v>
      </c>
      <c r="T236" s="56">
        <f t="shared" ca="1" si="70"/>
        <v>0</v>
      </c>
      <c r="U236" s="56">
        <f t="shared" ca="1" si="70"/>
        <v>0</v>
      </c>
      <c r="V236" s="56">
        <f t="shared" ca="1" si="70"/>
        <v>0</v>
      </c>
      <c r="W236" s="56">
        <f t="shared" ca="1" si="70"/>
        <v>0</v>
      </c>
      <c r="X236" s="56">
        <f t="shared" ca="1" si="70"/>
        <v>0</v>
      </c>
      <c r="Y236" s="56">
        <f t="shared" ca="1" si="70"/>
        <v>0</v>
      </c>
      <c r="Z236" s="56">
        <f t="shared" ca="1" si="70"/>
        <v>0</v>
      </c>
      <c r="AA236" s="56">
        <f t="shared" ca="1" si="70"/>
        <v>0</v>
      </c>
      <c r="AB236" s="56">
        <f t="shared" ca="1" si="70"/>
        <v>0</v>
      </c>
      <c r="AC236" s="56">
        <f t="shared" ca="1" si="70"/>
        <v>0</v>
      </c>
      <c r="AD236" s="56">
        <f t="shared" ca="1" si="71"/>
        <v>0</v>
      </c>
      <c r="AE236" s="56">
        <f t="shared" ca="1" si="71"/>
        <v>0</v>
      </c>
      <c r="AF236" s="56">
        <f t="shared" ca="1" si="71"/>
        <v>0</v>
      </c>
      <c r="AG236" s="56">
        <f t="shared" ca="1" si="71"/>
        <v>0</v>
      </c>
      <c r="AH236" s="56">
        <f t="shared" ca="1" si="71"/>
        <v>0</v>
      </c>
      <c r="AI236" s="56">
        <f t="shared" ca="1" si="71"/>
        <v>0</v>
      </c>
      <c r="AJ236" s="56">
        <f t="shared" ca="1" si="71"/>
        <v>0</v>
      </c>
      <c r="AK236" s="56">
        <f t="shared" ca="1" si="71"/>
        <v>0</v>
      </c>
      <c r="AL236" s="56">
        <f t="shared" ca="1" si="71"/>
        <v>0</v>
      </c>
      <c r="AM236" s="56">
        <f t="shared" ca="1" si="71"/>
        <v>0</v>
      </c>
      <c r="AN236" s="56">
        <f t="shared" ca="1" si="72"/>
        <v>0</v>
      </c>
      <c r="AO236" s="56">
        <f t="shared" ca="1" si="72"/>
        <v>0</v>
      </c>
      <c r="AP236" s="56">
        <f t="shared" ca="1" si="72"/>
        <v>0</v>
      </c>
      <c r="AQ236" s="56">
        <f t="shared" ca="1" si="72"/>
        <v>0</v>
      </c>
      <c r="AR236" s="56">
        <f t="shared" ca="1" si="72"/>
        <v>0</v>
      </c>
      <c r="AS236" s="56">
        <f t="shared" ca="1" si="72"/>
        <v>0</v>
      </c>
      <c r="AT236" s="56">
        <f t="shared" ca="1" si="72"/>
        <v>0</v>
      </c>
      <c r="AU236" s="56">
        <f t="shared" ca="1" si="72"/>
        <v>0</v>
      </c>
      <c r="AV236" s="56">
        <f t="shared" ca="1" si="72"/>
        <v>0</v>
      </c>
      <c r="AW236" s="56">
        <f t="shared" ca="1" si="72"/>
        <v>0</v>
      </c>
      <c r="AX236" s="56">
        <f t="shared" ca="1" si="59"/>
        <v>0</v>
      </c>
      <c r="AY236" s="94"/>
      <c r="AZ236" s="56">
        <f t="shared" ca="1" si="60"/>
        <v>0</v>
      </c>
    </row>
    <row r="237" spans="2:52" outlineLevel="1" x14ac:dyDescent="0.45">
      <c r="B237" s="97"/>
      <c r="C237" s="51">
        <f t="shared" si="51"/>
        <v>38</v>
      </c>
      <c r="D237" s="56">
        <f t="shared" si="52"/>
        <v>0</v>
      </c>
      <c r="E237" s="56">
        <f t="shared" si="53"/>
        <v>0</v>
      </c>
      <c r="F237" s="56">
        <f t="shared" si="54"/>
        <v>0</v>
      </c>
      <c r="G237" s="56">
        <f>MIN(G236*(1+H237),EUR-SUM(G$200:G236))</f>
        <v>0</v>
      </c>
      <c r="H237" s="101">
        <v>-0.04</v>
      </c>
      <c r="I237" s="56"/>
      <c r="J237" s="56">
        <f t="shared" ca="1" si="69"/>
        <v>0</v>
      </c>
      <c r="K237" s="56">
        <f t="shared" ca="1" si="69"/>
        <v>0</v>
      </c>
      <c r="L237" s="56">
        <f t="shared" ca="1" si="69"/>
        <v>0</v>
      </c>
      <c r="M237" s="56">
        <f t="shared" ca="1" si="69"/>
        <v>0</v>
      </c>
      <c r="N237" s="56">
        <f t="shared" ca="1" si="69"/>
        <v>0</v>
      </c>
      <c r="O237" s="56">
        <f t="shared" ca="1" si="69"/>
        <v>0</v>
      </c>
      <c r="P237" s="56">
        <f t="shared" ca="1" si="69"/>
        <v>0</v>
      </c>
      <c r="Q237" s="56">
        <f t="shared" ca="1" si="69"/>
        <v>0</v>
      </c>
      <c r="R237" s="56">
        <f t="shared" ca="1" si="69"/>
        <v>0</v>
      </c>
      <c r="S237" s="56">
        <f t="shared" ca="1" si="69"/>
        <v>0</v>
      </c>
      <c r="T237" s="56">
        <f t="shared" ca="1" si="70"/>
        <v>0</v>
      </c>
      <c r="U237" s="56">
        <f t="shared" ca="1" si="70"/>
        <v>0</v>
      </c>
      <c r="V237" s="56">
        <f t="shared" ca="1" si="70"/>
        <v>0</v>
      </c>
      <c r="W237" s="56">
        <f t="shared" ca="1" si="70"/>
        <v>0</v>
      </c>
      <c r="X237" s="56">
        <f t="shared" ca="1" si="70"/>
        <v>0</v>
      </c>
      <c r="Y237" s="56">
        <f t="shared" ca="1" si="70"/>
        <v>0</v>
      </c>
      <c r="Z237" s="56">
        <f t="shared" ca="1" si="70"/>
        <v>0</v>
      </c>
      <c r="AA237" s="56">
        <f t="shared" ca="1" si="70"/>
        <v>0</v>
      </c>
      <c r="AB237" s="56">
        <f t="shared" ca="1" si="70"/>
        <v>0</v>
      </c>
      <c r="AC237" s="56">
        <f t="shared" ca="1" si="70"/>
        <v>0</v>
      </c>
      <c r="AD237" s="56">
        <f t="shared" ca="1" si="71"/>
        <v>0</v>
      </c>
      <c r="AE237" s="56">
        <f t="shared" ca="1" si="71"/>
        <v>0</v>
      </c>
      <c r="AF237" s="56">
        <f t="shared" ca="1" si="71"/>
        <v>0</v>
      </c>
      <c r="AG237" s="56">
        <f t="shared" ca="1" si="71"/>
        <v>0</v>
      </c>
      <c r="AH237" s="56">
        <f t="shared" ca="1" si="71"/>
        <v>0</v>
      </c>
      <c r="AI237" s="56">
        <f t="shared" ca="1" si="71"/>
        <v>0</v>
      </c>
      <c r="AJ237" s="56">
        <f t="shared" ca="1" si="71"/>
        <v>0</v>
      </c>
      <c r="AK237" s="56">
        <f t="shared" ca="1" si="71"/>
        <v>0</v>
      </c>
      <c r="AL237" s="56">
        <f t="shared" ca="1" si="71"/>
        <v>0</v>
      </c>
      <c r="AM237" s="56">
        <f t="shared" ca="1" si="71"/>
        <v>0</v>
      </c>
      <c r="AN237" s="56">
        <f t="shared" ca="1" si="72"/>
        <v>0</v>
      </c>
      <c r="AO237" s="56">
        <f t="shared" ca="1" si="72"/>
        <v>0</v>
      </c>
      <c r="AP237" s="56">
        <f t="shared" ca="1" si="72"/>
        <v>0</v>
      </c>
      <c r="AQ237" s="56">
        <f t="shared" ca="1" si="72"/>
        <v>0</v>
      </c>
      <c r="AR237" s="56">
        <f t="shared" ca="1" si="72"/>
        <v>0</v>
      </c>
      <c r="AS237" s="56">
        <f t="shared" ca="1" si="72"/>
        <v>0</v>
      </c>
      <c r="AT237" s="56">
        <f t="shared" ca="1" si="72"/>
        <v>0</v>
      </c>
      <c r="AU237" s="56">
        <f t="shared" ca="1" si="72"/>
        <v>0</v>
      </c>
      <c r="AV237" s="56">
        <f t="shared" ca="1" si="72"/>
        <v>0</v>
      </c>
      <c r="AW237" s="56">
        <f t="shared" ca="1" si="72"/>
        <v>0</v>
      </c>
      <c r="AX237" s="56">
        <f t="shared" ca="1" si="59"/>
        <v>0</v>
      </c>
      <c r="AY237" s="94"/>
      <c r="AZ237" s="56">
        <f t="shared" ca="1" si="60"/>
        <v>0</v>
      </c>
    </row>
    <row r="238" spans="2:52" outlineLevel="1" x14ac:dyDescent="0.45">
      <c r="B238" s="97"/>
      <c r="C238" s="51">
        <f t="shared" si="51"/>
        <v>39</v>
      </c>
      <c r="D238" s="56">
        <f t="shared" si="52"/>
        <v>0</v>
      </c>
      <c r="E238" s="56">
        <f t="shared" si="53"/>
        <v>0</v>
      </c>
      <c r="F238" s="56">
        <f t="shared" si="54"/>
        <v>0</v>
      </c>
      <c r="G238" s="56">
        <f>MIN(G237*(1+H238),EUR-SUM(G$200:G237))</f>
        <v>0</v>
      </c>
      <c r="H238" s="101">
        <v>-0.04</v>
      </c>
      <c r="I238" s="56"/>
      <c r="J238" s="56">
        <f t="shared" ca="1" si="69"/>
        <v>0</v>
      </c>
      <c r="K238" s="56">
        <f t="shared" ca="1" si="69"/>
        <v>0</v>
      </c>
      <c r="L238" s="56">
        <f t="shared" ca="1" si="69"/>
        <v>0</v>
      </c>
      <c r="M238" s="56">
        <f t="shared" ca="1" si="69"/>
        <v>0</v>
      </c>
      <c r="N238" s="56">
        <f t="shared" ca="1" si="69"/>
        <v>0</v>
      </c>
      <c r="O238" s="56">
        <f t="shared" ca="1" si="69"/>
        <v>0</v>
      </c>
      <c r="P238" s="56">
        <f t="shared" ca="1" si="69"/>
        <v>0</v>
      </c>
      <c r="Q238" s="56">
        <f t="shared" ca="1" si="69"/>
        <v>0</v>
      </c>
      <c r="R238" s="56">
        <f t="shared" ca="1" si="69"/>
        <v>0</v>
      </c>
      <c r="S238" s="56">
        <f t="shared" ca="1" si="69"/>
        <v>0</v>
      </c>
      <c r="T238" s="56">
        <f t="shared" ca="1" si="70"/>
        <v>0</v>
      </c>
      <c r="U238" s="56">
        <f t="shared" ca="1" si="70"/>
        <v>0</v>
      </c>
      <c r="V238" s="56">
        <f t="shared" ca="1" si="70"/>
        <v>0</v>
      </c>
      <c r="W238" s="56">
        <f t="shared" ca="1" si="70"/>
        <v>0</v>
      </c>
      <c r="X238" s="56">
        <f t="shared" ca="1" si="70"/>
        <v>0</v>
      </c>
      <c r="Y238" s="56">
        <f t="shared" ca="1" si="70"/>
        <v>0</v>
      </c>
      <c r="Z238" s="56">
        <f t="shared" ca="1" si="70"/>
        <v>0</v>
      </c>
      <c r="AA238" s="56">
        <f t="shared" ca="1" si="70"/>
        <v>0</v>
      </c>
      <c r="AB238" s="56">
        <f t="shared" ca="1" si="70"/>
        <v>0</v>
      </c>
      <c r="AC238" s="56">
        <f t="shared" ca="1" si="70"/>
        <v>0</v>
      </c>
      <c r="AD238" s="56">
        <f t="shared" ca="1" si="71"/>
        <v>0</v>
      </c>
      <c r="AE238" s="56">
        <f t="shared" ca="1" si="71"/>
        <v>0</v>
      </c>
      <c r="AF238" s="56">
        <f t="shared" ca="1" si="71"/>
        <v>0</v>
      </c>
      <c r="AG238" s="56">
        <f t="shared" ca="1" si="71"/>
        <v>0</v>
      </c>
      <c r="AH238" s="56">
        <f t="shared" ca="1" si="71"/>
        <v>0</v>
      </c>
      <c r="AI238" s="56">
        <f t="shared" ca="1" si="71"/>
        <v>0</v>
      </c>
      <c r="AJ238" s="56">
        <f t="shared" ca="1" si="71"/>
        <v>0</v>
      </c>
      <c r="AK238" s="56">
        <f t="shared" ca="1" si="71"/>
        <v>0</v>
      </c>
      <c r="AL238" s="56">
        <f t="shared" ca="1" si="71"/>
        <v>0</v>
      </c>
      <c r="AM238" s="56">
        <f t="shared" ca="1" si="71"/>
        <v>0</v>
      </c>
      <c r="AN238" s="56">
        <f t="shared" ca="1" si="72"/>
        <v>0</v>
      </c>
      <c r="AO238" s="56">
        <f t="shared" ca="1" si="72"/>
        <v>0</v>
      </c>
      <c r="AP238" s="56">
        <f t="shared" ca="1" si="72"/>
        <v>0</v>
      </c>
      <c r="AQ238" s="56">
        <f t="shared" ca="1" si="72"/>
        <v>0</v>
      </c>
      <c r="AR238" s="56">
        <f t="shared" ca="1" si="72"/>
        <v>0</v>
      </c>
      <c r="AS238" s="56">
        <f t="shared" ca="1" si="72"/>
        <v>0</v>
      </c>
      <c r="AT238" s="56">
        <f t="shared" ca="1" si="72"/>
        <v>0</v>
      </c>
      <c r="AU238" s="56">
        <f t="shared" ca="1" si="72"/>
        <v>0</v>
      </c>
      <c r="AV238" s="56">
        <f t="shared" ca="1" si="72"/>
        <v>0</v>
      </c>
      <c r="AW238" s="56">
        <f t="shared" ca="1" si="72"/>
        <v>0</v>
      </c>
      <c r="AX238" s="56">
        <f t="shared" ca="1" si="59"/>
        <v>0</v>
      </c>
      <c r="AY238" s="94"/>
      <c r="AZ238" s="56">
        <f t="shared" ca="1" si="60"/>
        <v>0</v>
      </c>
    </row>
    <row r="239" spans="2:52" outlineLevel="1" x14ac:dyDescent="0.45">
      <c r="C239" s="51">
        <f t="shared" si="51"/>
        <v>40</v>
      </c>
      <c r="D239" s="56">
        <f t="shared" si="52"/>
        <v>0</v>
      </c>
      <c r="E239" s="56">
        <f t="shared" si="53"/>
        <v>0</v>
      </c>
      <c r="F239" s="56">
        <f t="shared" si="54"/>
        <v>0</v>
      </c>
      <c r="G239" s="56">
        <f>MIN(G238*(1+H239),EUR-SUM(G$200:G238))</f>
        <v>0</v>
      </c>
      <c r="H239" s="101">
        <v>-0.04</v>
      </c>
      <c r="I239" s="56"/>
      <c r="J239" s="56">
        <f t="shared" ca="1" si="69"/>
        <v>0</v>
      </c>
      <c r="K239" s="56">
        <f t="shared" ca="1" si="69"/>
        <v>0</v>
      </c>
      <c r="L239" s="56">
        <f t="shared" ca="1" si="69"/>
        <v>0</v>
      </c>
      <c r="M239" s="56">
        <f t="shared" ca="1" si="69"/>
        <v>0</v>
      </c>
      <c r="N239" s="56">
        <f t="shared" ca="1" si="69"/>
        <v>0</v>
      </c>
      <c r="O239" s="56">
        <f t="shared" ca="1" si="69"/>
        <v>0</v>
      </c>
      <c r="P239" s="56">
        <f t="shared" ca="1" si="69"/>
        <v>0</v>
      </c>
      <c r="Q239" s="56">
        <f t="shared" ca="1" si="69"/>
        <v>0</v>
      </c>
      <c r="R239" s="56">
        <f t="shared" ca="1" si="69"/>
        <v>0</v>
      </c>
      <c r="S239" s="56">
        <f t="shared" ca="1" si="69"/>
        <v>0</v>
      </c>
      <c r="T239" s="56">
        <f t="shared" ca="1" si="70"/>
        <v>0</v>
      </c>
      <c r="U239" s="56">
        <f t="shared" ca="1" si="70"/>
        <v>0</v>
      </c>
      <c r="V239" s="56">
        <f t="shared" ca="1" si="70"/>
        <v>0</v>
      </c>
      <c r="W239" s="56">
        <f t="shared" ca="1" si="70"/>
        <v>0</v>
      </c>
      <c r="X239" s="56">
        <f t="shared" ca="1" si="70"/>
        <v>0</v>
      </c>
      <c r="Y239" s="56">
        <f t="shared" ca="1" si="70"/>
        <v>0</v>
      </c>
      <c r="Z239" s="56">
        <f t="shared" ca="1" si="70"/>
        <v>0</v>
      </c>
      <c r="AA239" s="56">
        <f t="shared" ca="1" si="70"/>
        <v>0</v>
      </c>
      <c r="AB239" s="56">
        <f t="shared" ca="1" si="70"/>
        <v>0</v>
      </c>
      <c r="AC239" s="56">
        <f t="shared" ca="1" si="70"/>
        <v>0</v>
      </c>
      <c r="AD239" s="56">
        <f t="shared" ca="1" si="71"/>
        <v>0</v>
      </c>
      <c r="AE239" s="56">
        <f t="shared" ca="1" si="71"/>
        <v>0</v>
      </c>
      <c r="AF239" s="56">
        <f t="shared" ca="1" si="71"/>
        <v>0</v>
      </c>
      <c r="AG239" s="56">
        <f t="shared" ca="1" si="71"/>
        <v>0</v>
      </c>
      <c r="AH239" s="56">
        <f t="shared" ca="1" si="71"/>
        <v>0</v>
      </c>
      <c r="AI239" s="56">
        <f t="shared" ca="1" si="71"/>
        <v>0</v>
      </c>
      <c r="AJ239" s="56">
        <f t="shared" ca="1" si="71"/>
        <v>0</v>
      </c>
      <c r="AK239" s="56">
        <f t="shared" ca="1" si="71"/>
        <v>0</v>
      </c>
      <c r="AL239" s="56">
        <f t="shared" ca="1" si="71"/>
        <v>0</v>
      </c>
      <c r="AM239" s="56">
        <f t="shared" ca="1" si="71"/>
        <v>0</v>
      </c>
      <c r="AN239" s="56">
        <f t="shared" ca="1" si="72"/>
        <v>0</v>
      </c>
      <c r="AO239" s="56">
        <f t="shared" ca="1" si="72"/>
        <v>0</v>
      </c>
      <c r="AP239" s="56">
        <f t="shared" ca="1" si="72"/>
        <v>0</v>
      </c>
      <c r="AQ239" s="56">
        <f t="shared" ca="1" si="72"/>
        <v>0</v>
      </c>
      <c r="AR239" s="56">
        <f t="shared" ca="1" si="72"/>
        <v>0</v>
      </c>
      <c r="AS239" s="56">
        <f t="shared" ca="1" si="72"/>
        <v>0</v>
      </c>
      <c r="AT239" s="56">
        <f t="shared" ca="1" si="72"/>
        <v>0</v>
      </c>
      <c r="AU239" s="56">
        <f t="shared" ca="1" si="72"/>
        <v>0</v>
      </c>
      <c r="AV239" s="56">
        <f t="shared" ca="1" si="72"/>
        <v>0</v>
      </c>
      <c r="AW239" s="56">
        <f t="shared" ca="1" si="72"/>
        <v>0</v>
      </c>
      <c r="AX239" s="56">
        <f t="shared" ca="1" si="59"/>
        <v>0</v>
      </c>
      <c r="AY239" s="94"/>
      <c r="AZ239" s="56">
        <f t="shared" ca="1" si="60"/>
        <v>0</v>
      </c>
    </row>
    <row r="240" spans="2:52" outlineLevel="1" x14ac:dyDescent="0.45">
      <c r="C240" s="21" t="s">
        <v>54</v>
      </c>
      <c r="D240" s="78">
        <f>SUM(D200:D239)</f>
        <v>10274.91097542084</v>
      </c>
      <c r="E240" s="78">
        <f t="shared" ref="E240:F240" si="73">SUM(E200:E239)</f>
        <v>746.43659229688524</v>
      </c>
      <c r="F240" s="78">
        <f t="shared" si="73"/>
        <v>41.07824513297524</v>
      </c>
      <c r="G240" s="78">
        <f>SUM(G200:G239)</f>
        <v>15000</v>
      </c>
      <c r="I240" s="61"/>
      <c r="J240" s="78">
        <f t="shared" ref="J240:AX240" ca="1" si="74">SUM(J200:J239)</f>
        <v>825000</v>
      </c>
      <c r="K240" s="78">
        <f t="shared" ca="1" si="74"/>
        <v>825000</v>
      </c>
      <c r="L240" s="78">
        <f t="shared" ca="1" si="74"/>
        <v>825000</v>
      </c>
      <c r="M240" s="78">
        <f t="shared" ca="1" si="74"/>
        <v>825000</v>
      </c>
      <c r="N240" s="78">
        <f t="shared" ca="1" si="74"/>
        <v>825000</v>
      </c>
      <c r="O240" s="78">
        <f t="shared" ca="1" si="74"/>
        <v>825000</v>
      </c>
      <c r="P240" s="78">
        <f t="shared" ca="1" si="74"/>
        <v>825000</v>
      </c>
      <c r="Q240" s="78">
        <f t="shared" ca="1" si="74"/>
        <v>425683.00000000029</v>
      </c>
      <c r="R240" s="78">
        <f t="shared" ca="1" si="74"/>
        <v>0</v>
      </c>
      <c r="S240" s="78">
        <f t="shared" ca="1" si="74"/>
        <v>0</v>
      </c>
      <c r="T240" s="78">
        <f t="shared" ca="1" si="74"/>
        <v>0</v>
      </c>
      <c r="U240" s="78">
        <f t="shared" ca="1" si="74"/>
        <v>0</v>
      </c>
      <c r="V240" s="78">
        <f t="shared" ca="1" si="74"/>
        <v>0</v>
      </c>
      <c r="W240" s="78">
        <f t="shared" ca="1" si="74"/>
        <v>0</v>
      </c>
      <c r="X240" s="78">
        <f t="shared" ca="1" si="74"/>
        <v>0</v>
      </c>
      <c r="Y240" s="78">
        <f t="shared" ca="1" si="74"/>
        <v>0</v>
      </c>
      <c r="Z240" s="78">
        <f t="shared" ca="1" si="74"/>
        <v>0</v>
      </c>
      <c r="AA240" s="78">
        <f t="shared" ca="1" si="74"/>
        <v>0</v>
      </c>
      <c r="AB240" s="78">
        <f t="shared" ca="1" si="74"/>
        <v>0</v>
      </c>
      <c r="AC240" s="78">
        <f t="shared" ca="1" si="74"/>
        <v>0</v>
      </c>
      <c r="AD240" s="78">
        <f t="shared" ca="1" si="74"/>
        <v>0</v>
      </c>
      <c r="AE240" s="78">
        <f t="shared" ca="1" si="74"/>
        <v>0</v>
      </c>
      <c r="AF240" s="78">
        <f t="shared" ca="1" si="74"/>
        <v>0</v>
      </c>
      <c r="AG240" s="78">
        <f t="shared" ca="1" si="74"/>
        <v>0</v>
      </c>
      <c r="AH240" s="78">
        <f t="shared" ca="1" si="74"/>
        <v>0</v>
      </c>
      <c r="AI240" s="78">
        <f t="shared" ca="1" si="74"/>
        <v>0</v>
      </c>
      <c r="AJ240" s="78">
        <f t="shared" ca="1" si="74"/>
        <v>0</v>
      </c>
      <c r="AK240" s="78">
        <f t="shared" ca="1" si="74"/>
        <v>0</v>
      </c>
      <c r="AL240" s="78">
        <f t="shared" ca="1" si="74"/>
        <v>0</v>
      </c>
      <c r="AM240" s="78">
        <f t="shared" ca="1" si="74"/>
        <v>0</v>
      </c>
      <c r="AN240" s="78">
        <f t="shared" ca="1" si="74"/>
        <v>0</v>
      </c>
      <c r="AO240" s="78">
        <f t="shared" ca="1" si="74"/>
        <v>0</v>
      </c>
      <c r="AP240" s="78">
        <f t="shared" ca="1" si="74"/>
        <v>0</v>
      </c>
      <c r="AQ240" s="78">
        <f t="shared" ca="1" si="74"/>
        <v>0</v>
      </c>
      <c r="AR240" s="78">
        <f t="shared" ca="1" si="74"/>
        <v>0</v>
      </c>
      <c r="AS240" s="78">
        <f t="shared" ca="1" si="74"/>
        <v>0</v>
      </c>
      <c r="AT240" s="78">
        <f t="shared" ca="1" si="74"/>
        <v>0</v>
      </c>
      <c r="AU240" s="78">
        <f t="shared" ca="1" si="74"/>
        <v>0</v>
      </c>
      <c r="AV240" s="78">
        <f t="shared" ca="1" si="74"/>
        <v>0</v>
      </c>
      <c r="AW240" s="78">
        <f t="shared" ca="1" si="74"/>
        <v>0</v>
      </c>
      <c r="AX240" s="78">
        <f t="shared" ca="1" si="74"/>
        <v>6200683.0000000028</v>
      </c>
      <c r="AY240" s="78">
        <f t="shared" ref="AY240" si="75">SUM(AY200:AY239)</f>
        <v>0</v>
      </c>
      <c r="AZ240" s="78">
        <f ca="1">SUM(AZ200:AZ239)</f>
        <v>6200683.0000000028</v>
      </c>
    </row>
    <row r="241" spans="2:52" outlineLevel="1" x14ac:dyDescent="0.45">
      <c r="C241" s="91" t="s">
        <v>55</v>
      </c>
      <c r="D241" s="56">
        <f>D242-D240</f>
        <v>0</v>
      </c>
      <c r="E241" s="56">
        <f t="shared" ref="E241:G241" si="76">E242-E240</f>
        <v>0</v>
      </c>
      <c r="F241" s="56">
        <f t="shared" si="76"/>
        <v>0</v>
      </c>
      <c r="G241" s="56">
        <f t="shared" si="76"/>
        <v>0</v>
      </c>
      <c r="H241" s="96"/>
      <c r="I241" s="56"/>
      <c r="J241" s="92">
        <f t="shared" ref="J241:AX241" ca="1" si="77">J242-J240</f>
        <v>0</v>
      </c>
      <c r="K241" s="92">
        <f t="shared" ca="1" si="77"/>
        <v>0</v>
      </c>
      <c r="L241" s="92">
        <f t="shared" ca="1" si="77"/>
        <v>0</v>
      </c>
      <c r="M241" s="92">
        <f t="shared" ca="1" si="77"/>
        <v>0</v>
      </c>
      <c r="N241" s="92">
        <f t="shared" ca="1" si="77"/>
        <v>0</v>
      </c>
      <c r="O241" s="92">
        <f t="shared" ca="1" si="77"/>
        <v>0</v>
      </c>
      <c r="P241" s="92">
        <f t="shared" ca="1" si="77"/>
        <v>0</v>
      </c>
      <c r="Q241" s="92">
        <f t="shared" ca="1" si="77"/>
        <v>0</v>
      </c>
      <c r="R241" s="92">
        <f t="shared" ca="1" si="77"/>
        <v>0</v>
      </c>
      <c r="S241" s="92">
        <f t="shared" ca="1" si="77"/>
        <v>0</v>
      </c>
      <c r="T241" s="92">
        <f t="shared" ca="1" si="77"/>
        <v>0</v>
      </c>
      <c r="U241" s="92">
        <f t="shared" ca="1" si="77"/>
        <v>0</v>
      </c>
      <c r="V241" s="92">
        <f t="shared" ca="1" si="77"/>
        <v>0</v>
      </c>
      <c r="W241" s="92">
        <f t="shared" ca="1" si="77"/>
        <v>0</v>
      </c>
      <c r="X241" s="92">
        <f t="shared" ca="1" si="77"/>
        <v>0</v>
      </c>
      <c r="Y241" s="92">
        <f t="shared" ca="1" si="77"/>
        <v>0</v>
      </c>
      <c r="Z241" s="92">
        <f t="shared" ca="1" si="77"/>
        <v>0</v>
      </c>
      <c r="AA241" s="92">
        <f t="shared" ca="1" si="77"/>
        <v>0</v>
      </c>
      <c r="AB241" s="92">
        <f t="shared" ca="1" si="77"/>
        <v>0</v>
      </c>
      <c r="AC241" s="92">
        <f t="shared" ca="1" si="77"/>
        <v>0</v>
      </c>
      <c r="AD241" s="92">
        <f t="shared" ca="1" si="77"/>
        <v>0</v>
      </c>
      <c r="AE241" s="92">
        <f t="shared" ca="1" si="77"/>
        <v>0</v>
      </c>
      <c r="AF241" s="92">
        <f t="shared" ca="1" si="77"/>
        <v>0</v>
      </c>
      <c r="AG241" s="92">
        <f t="shared" ca="1" si="77"/>
        <v>0</v>
      </c>
      <c r="AH241" s="92">
        <f t="shared" ca="1" si="77"/>
        <v>0</v>
      </c>
      <c r="AI241" s="92">
        <f t="shared" ca="1" si="77"/>
        <v>0</v>
      </c>
      <c r="AJ241" s="92">
        <f t="shared" ca="1" si="77"/>
        <v>0</v>
      </c>
      <c r="AK241" s="92">
        <f t="shared" ca="1" si="77"/>
        <v>0</v>
      </c>
      <c r="AL241" s="92">
        <f t="shared" ca="1" si="77"/>
        <v>0</v>
      </c>
      <c r="AM241" s="92">
        <f t="shared" ca="1" si="77"/>
        <v>0</v>
      </c>
      <c r="AN241" s="92">
        <f t="shared" ca="1" si="77"/>
        <v>0</v>
      </c>
      <c r="AO241" s="92">
        <f t="shared" ca="1" si="77"/>
        <v>0</v>
      </c>
      <c r="AP241" s="92">
        <f t="shared" ca="1" si="77"/>
        <v>0</v>
      </c>
      <c r="AQ241" s="92">
        <f t="shared" ca="1" si="77"/>
        <v>0</v>
      </c>
      <c r="AR241" s="92">
        <f t="shared" ca="1" si="77"/>
        <v>0</v>
      </c>
      <c r="AS241" s="92">
        <f t="shared" ca="1" si="77"/>
        <v>0</v>
      </c>
      <c r="AT241" s="92">
        <f t="shared" ca="1" si="77"/>
        <v>0</v>
      </c>
      <c r="AU241" s="92">
        <f t="shared" ca="1" si="77"/>
        <v>0</v>
      </c>
      <c r="AV241" s="92">
        <f t="shared" ca="1" si="77"/>
        <v>0</v>
      </c>
      <c r="AW241" s="92">
        <f t="shared" ca="1" si="77"/>
        <v>0</v>
      </c>
      <c r="AX241" s="92">
        <f t="shared" ca="1" si="77"/>
        <v>0</v>
      </c>
      <c r="AY241" s="92">
        <f t="shared" ref="AY241" si="78">AY242-AY240</f>
        <v>0</v>
      </c>
      <c r="AZ241" s="92">
        <f ca="1">AZ242-AZ240</f>
        <v>0</v>
      </c>
    </row>
    <row r="242" spans="2:52" outlineLevel="1" x14ac:dyDescent="0.45">
      <c r="C242" s="18" t="s">
        <v>6</v>
      </c>
      <c r="D242" s="78">
        <f>G242*Gas_Pct</f>
        <v>10274.91097542084</v>
      </c>
      <c r="E242" s="78">
        <f>G242*NGL_Pct/Bbl_to_Mcfe</f>
        <v>746.4365922968849</v>
      </c>
      <c r="F242" s="78">
        <f>G242*Oil_Pct/Bbl_to_Mcfe</f>
        <v>41.078245132975233</v>
      </c>
      <c r="G242" s="78">
        <f>EUR</f>
        <v>15000</v>
      </c>
      <c r="I242" s="61"/>
      <c r="J242" s="61">
        <f t="shared" ref="J242:AZ242" si="79">$G242*J193</f>
        <v>825000</v>
      </c>
      <c r="K242" s="61">
        <f t="shared" si="79"/>
        <v>825000</v>
      </c>
      <c r="L242" s="61">
        <f t="shared" si="79"/>
        <v>825000</v>
      </c>
      <c r="M242" s="61">
        <f t="shared" si="79"/>
        <v>825000</v>
      </c>
      <c r="N242" s="61">
        <f t="shared" si="79"/>
        <v>825000</v>
      </c>
      <c r="O242" s="61">
        <f t="shared" si="79"/>
        <v>825000</v>
      </c>
      <c r="P242" s="61">
        <f t="shared" si="79"/>
        <v>825000</v>
      </c>
      <c r="Q242" s="61">
        <f t="shared" si="79"/>
        <v>425683.00000000023</v>
      </c>
      <c r="R242" s="61">
        <f t="shared" si="79"/>
        <v>0</v>
      </c>
      <c r="S242" s="61">
        <f t="shared" si="79"/>
        <v>0</v>
      </c>
      <c r="T242" s="61">
        <f t="shared" si="79"/>
        <v>0</v>
      </c>
      <c r="U242" s="61">
        <f t="shared" si="79"/>
        <v>0</v>
      </c>
      <c r="V242" s="61">
        <f t="shared" si="79"/>
        <v>0</v>
      </c>
      <c r="W242" s="61">
        <f t="shared" si="79"/>
        <v>0</v>
      </c>
      <c r="X242" s="61">
        <f t="shared" si="79"/>
        <v>0</v>
      </c>
      <c r="Y242" s="61">
        <f t="shared" si="79"/>
        <v>0</v>
      </c>
      <c r="Z242" s="61">
        <f t="shared" si="79"/>
        <v>0</v>
      </c>
      <c r="AA242" s="61">
        <f t="shared" si="79"/>
        <v>0</v>
      </c>
      <c r="AB242" s="61">
        <f t="shared" si="79"/>
        <v>0</v>
      </c>
      <c r="AC242" s="61">
        <f t="shared" si="79"/>
        <v>0</v>
      </c>
      <c r="AD242" s="61">
        <f t="shared" si="79"/>
        <v>0</v>
      </c>
      <c r="AE242" s="61">
        <f t="shared" si="79"/>
        <v>0</v>
      </c>
      <c r="AF242" s="61">
        <f t="shared" si="79"/>
        <v>0</v>
      </c>
      <c r="AG242" s="61">
        <f t="shared" si="79"/>
        <v>0</v>
      </c>
      <c r="AH242" s="61">
        <f t="shared" si="79"/>
        <v>0</v>
      </c>
      <c r="AI242" s="61">
        <f t="shared" si="79"/>
        <v>0</v>
      </c>
      <c r="AJ242" s="61">
        <f t="shared" si="79"/>
        <v>0</v>
      </c>
      <c r="AK242" s="61">
        <f t="shared" si="79"/>
        <v>0</v>
      </c>
      <c r="AL242" s="61">
        <f t="shared" si="79"/>
        <v>0</v>
      </c>
      <c r="AM242" s="61">
        <f t="shared" si="79"/>
        <v>0</v>
      </c>
      <c r="AN242" s="61">
        <f t="shared" si="79"/>
        <v>0</v>
      </c>
      <c r="AO242" s="61">
        <f t="shared" si="79"/>
        <v>0</v>
      </c>
      <c r="AP242" s="61">
        <f t="shared" si="79"/>
        <v>0</v>
      </c>
      <c r="AQ242" s="61">
        <f t="shared" si="79"/>
        <v>0</v>
      </c>
      <c r="AR242" s="61">
        <f t="shared" si="79"/>
        <v>0</v>
      </c>
      <c r="AS242" s="61">
        <f t="shared" si="79"/>
        <v>0</v>
      </c>
      <c r="AT242" s="61">
        <f t="shared" si="79"/>
        <v>0</v>
      </c>
      <c r="AU242" s="61">
        <f t="shared" si="79"/>
        <v>0</v>
      </c>
      <c r="AV242" s="61">
        <f t="shared" si="79"/>
        <v>0</v>
      </c>
      <c r="AW242" s="61">
        <f t="shared" si="79"/>
        <v>0</v>
      </c>
      <c r="AX242" s="61">
        <f t="shared" si="79"/>
        <v>6200683</v>
      </c>
      <c r="AY242" s="61">
        <f t="shared" si="79"/>
        <v>0</v>
      </c>
      <c r="AZ242" s="61">
        <f t="shared" si="79"/>
        <v>6200683</v>
      </c>
    </row>
    <row r="244" spans="2:52" x14ac:dyDescent="0.45">
      <c r="B244" s="2" t="s">
        <v>80</v>
      </c>
      <c r="C244" s="3"/>
      <c r="D244" s="25"/>
      <c r="E244" s="4"/>
      <c r="F244" s="3"/>
      <c r="G244" s="72"/>
      <c r="H244" s="3"/>
      <c r="I244" s="3"/>
      <c r="J244" s="4"/>
      <c r="K244" s="3"/>
      <c r="L244" s="25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27"/>
      <c r="AH244" s="27"/>
      <c r="AI244" s="27"/>
      <c r="AJ244" s="27"/>
    </row>
    <row r="245" spans="2:52" outlineLevel="1" x14ac:dyDescent="0.45"/>
    <row r="246" spans="2:52" outlineLevel="1" x14ac:dyDescent="0.45">
      <c r="C246" s="75" t="s">
        <v>37</v>
      </c>
      <c r="D246" s="80"/>
      <c r="E246" s="80"/>
      <c r="F246" s="80"/>
      <c r="G246" s="80"/>
      <c r="H246" s="49"/>
      <c r="I246" s="81" t="s">
        <v>83</v>
      </c>
      <c r="J246" s="80"/>
      <c r="K246" s="80"/>
      <c r="L246" s="49"/>
      <c r="M246" s="81" t="s">
        <v>85</v>
      </c>
      <c r="N246" s="80"/>
      <c r="O246" s="80"/>
      <c r="P246" s="80"/>
      <c r="Q246" s="49"/>
      <c r="R246" s="81" t="s">
        <v>92</v>
      </c>
      <c r="S246" s="80"/>
      <c r="T246" s="80"/>
      <c r="U246" s="80"/>
      <c r="V246" s="80"/>
      <c r="W246" s="80"/>
      <c r="X246" s="76"/>
      <c r="Y246" s="49"/>
      <c r="Z246" s="81" t="s">
        <v>93</v>
      </c>
      <c r="AA246" s="80"/>
      <c r="AB246" s="80"/>
      <c r="AC246" s="49"/>
      <c r="AD246" s="81" t="s">
        <v>94</v>
      </c>
      <c r="AE246" s="80"/>
      <c r="AF246" s="80"/>
    </row>
    <row r="247" spans="2:52" outlineLevel="1" x14ac:dyDescent="0.45">
      <c r="C247" s="19"/>
      <c r="D247" s="19" t="s">
        <v>33</v>
      </c>
      <c r="E247" s="19" t="s">
        <v>35</v>
      </c>
      <c r="F247" s="19" t="s">
        <v>34</v>
      </c>
      <c r="G247" s="19" t="s">
        <v>36</v>
      </c>
      <c r="H247" s="49"/>
      <c r="I247" s="19" t="s">
        <v>33</v>
      </c>
      <c r="J247" s="19" t="s">
        <v>35</v>
      </c>
      <c r="K247" s="19" t="s">
        <v>34</v>
      </c>
      <c r="L247" s="49"/>
      <c r="M247" s="19" t="s">
        <v>33</v>
      </c>
      <c r="N247" s="19" t="s">
        <v>35</v>
      </c>
      <c r="O247" s="19" t="s">
        <v>34</v>
      </c>
      <c r="P247" s="19" t="s">
        <v>36</v>
      </c>
      <c r="Q247" s="8"/>
      <c r="R247" s="19" t="s">
        <v>41</v>
      </c>
      <c r="S247" s="19" t="s">
        <v>41</v>
      </c>
      <c r="T247" s="19" t="s">
        <v>42</v>
      </c>
      <c r="U247" s="19" t="s">
        <v>42</v>
      </c>
      <c r="V247" s="19" t="s">
        <v>68</v>
      </c>
      <c r="W247" s="19" t="s">
        <v>68</v>
      </c>
      <c r="X247" s="19" t="s">
        <v>36</v>
      </c>
      <c r="Y247" s="8"/>
      <c r="Z247" s="19" t="s">
        <v>71</v>
      </c>
      <c r="AA247" s="19" t="s">
        <v>43</v>
      </c>
      <c r="AB247" s="19" t="s">
        <v>13</v>
      </c>
      <c r="AC247" s="8"/>
      <c r="AD247" s="19"/>
      <c r="AE247" s="19" t="s">
        <v>44</v>
      </c>
      <c r="AF247" s="19" t="s">
        <v>45</v>
      </c>
    </row>
    <row r="248" spans="2:52" outlineLevel="1" x14ac:dyDescent="0.45">
      <c r="C248" s="20" t="s">
        <v>48</v>
      </c>
      <c r="D248" s="20" t="s">
        <v>22</v>
      </c>
      <c r="E248" s="20" t="s">
        <v>23</v>
      </c>
      <c r="F248" s="20" t="s">
        <v>23</v>
      </c>
      <c r="G248" s="20" t="s">
        <v>24</v>
      </c>
      <c r="H248" s="76"/>
      <c r="I248" s="20" t="s">
        <v>30</v>
      </c>
      <c r="J248" s="20" t="s">
        <v>31</v>
      </c>
      <c r="K248" s="20" t="s">
        <v>31</v>
      </c>
      <c r="L248" s="76"/>
      <c r="M248" s="20" t="s">
        <v>66</v>
      </c>
      <c r="N248" s="20" t="s">
        <v>66</v>
      </c>
      <c r="O248" s="20" t="s">
        <v>66</v>
      </c>
      <c r="P248" s="20" t="s">
        <v>66</v>
      </c>
      <c r="Q248" s="6"/>
      <c r="R248" s="20" t="s">
        <v>32</v>
      </c>
      <c r="S248" s="20" t="s">
        <v>66</v>
      </c>
      <c r="T248" s="20" t="s">
        <v>32</v>
      </c>
      <c r="U248" s="20" t="s">
        <v>66</v>
      </c>
      <c r="V248" s="20" t="s">
        <v>32</v>
      </c>
      <c r="W248" s="20" t="s">
        <v>66</v>
      </c>
      <c r="X248" s="20" t="s">
        <v>66</v>
      </c>
      <c r="Y248" s="6"/>
      <c r="Z248" s="20" t="s">
        <v>66</v>
      </c>
      <c r="AA248" s="20" t="s">
        <v>66</v>
      </c>
      <c r="AB248" s="20" t="s">
        <v>66</v>
      </c>
      <c r="AC248" s="6"/>
      <c r="AD248" s="20" t="s">
        <v>72</v>
      </c>
      <c r="AE248" s="20" t="s">
        <v>50</v>
      </c>
      <c r="AF248" s="20" t="s">
        <v>66</v>
      </c>
    </row>
    <row r="249" spans="2:52" outlineLevel="1" x14ac:dyDescent="0.45">
      <c r="C249" s="74">
        <f>$D$98</f>
        <v>46022</v>
      </c>
      <c r="D249" s="67">
        <f t="shared" ref="D249:D288" ca="1" si="80">$G249*Gas_Pct</f>
        <v>35320.006478009134</v>
      </c>
      <c r="E249" s="67">
        <f t="shared" ref="E249:E288" ca="1" si="81">$G249*NGL_Pct/Bbl_to_Mcfe</f>
        <v>2565.8757860205415</v>
      </c>
      <c r="F249" s="67">
        <f t="shared" ref="F249:F288" ca="1" si="82">$G249*Oil_Pct/Bbl_to_Mcfe</f>
        <v>141.20646764460236</v>
      </c>
      <c r="G249" s="67">
        <f t="shared" ref="G249:G288" ca="1" si="83">AZ200</f>
        <v>51562.499999999993</v>
      </c>
      <c r="I249" s="108">
        <f t="shared" ref="I249:K268" si="84">I147</f>
        <v>2.5</v>
      </c>
      <c r="J249" s="108">
        <f t="shared" si="84"/>
        <v>31</v>
      </c>
      <c r="K249" s="108">
        <f t="shared" si="84"/>
        <v>75</v>
      </c>
      <c r="M249" s="126">
        <f t="shared" ref="M249:M288" ca="1" si="85">D249*I249/Units</f>
        <v>88.300016195022835</v>
      </c>
      <c r="N249" s="126">
        <f t="shared" ref="N249:N288" ca="1" si="86">E249*J249/Units</f>
        <v>79.542149366636792</v>
      </c>
      <c r="O249" s="126">
        <f t="shared" ref="O249:O288" ca="1" si="87">F249*K249/Units</f>
        <v>10.590485073345176</v>
      </c>
      <c r="P249" s="126">
        <f t="shared" ref="P249:P288" ca="1" si="88">SUM(M249:O249)</f>
        <v>178.43265063500479</v>
      </c>
      <c r="R249" s="68">
        <f t="shared" ref="R249:R288" si="89">R147</f>
        <v>3.5000000000000003E-2</v>
      </c>
      <c r="S249" s="126">
        <f t="shared" ref="S249:S288" ca="1" si="90">R249*$G249/Units</f>
        <v>1.8046875</v>
      </c>
      <c r="T249" s="68">
        <f t="shared" ref="T249:T288" si="91">T147</f>
        <v>0.13</v>
      </c>
      <c r="U249" s="126">
        <f t="shared" ref="U249:U288" ca="1" si="92">T249*$G249/Units</f>
        <v>6.7031249999999991</v>
      </c>
      <c r="V249" s="68">
        <f t="shared" ref="V249:V288" si="93">V147</f>
        <v>1.5249999999999999</v>
      </c>
      <c r="W249" s="126">
        <f t="shared" ref="W249:W288" ca="1" si="94">V249*$G249/Units</f>
        <v>78.632812499999986</v>
      </c>
      <c r="X249" s="126">
        <f t="shared" ref="X249:X290" ca="1" si="95">W249+U249+S249</f>
        <v>87.140624999999986</v>
      </c>
      <c r="Z249" s="126">
        <f t="shared" ref="Z249:Z288" ca="1" si="96">P249-X249</f>
        <v>91.292025635004805</v>
      </c>
      <c r="AA249" s="126" cm="1">
        <f t="array" ref="AA249:AA288">TRANSPOSE(J194:AW194)</f>
        <v>563.82978723404256</v>
      </c>
      <c r="AB249" s="126">
        <f t="shared" ref="AB249:AB290" ca="1" si="97">Z249-AA249</f>
        <v>-472.53776159903776</v>
      </c>
      <c r="AD249" s="87">
        <f t="shared" ref="AD249:AD288" si="98">C200</f>
        <v>1</v>
      </c>
      <c r="AE249" s="69">
        <f t="shared" ref="AE249:AE288" si="99">1/((1+Discount_Rate)^AD249)</f>
        <v>0.90909090909090906</v>
      </c>
      <c r="AF249" s="126">
        <f t="shared" ref="AF249:AF288" ca="1" si="100">AB249*AE249</f>
        <v>-429.57978327185248</v>
      </c>
    </row>
    <row r="250" spans="2:52" outlineLevel="1" x14ac:dyDescent="0.45">
      <c r="C250" s="74">
        <f>$D$99</f>
        <v>46387</v>
      </c>
      <c r="D250" s="67">
        <f t="shared" ca="1" si="80"/>
        <v>93244.817101944107</v>
      </c>
      <c r="E250" s="67">
        <f t="shared" ca="1" si="81"/>
        <v>6773.9120750942284</v>
      </c>
      <c r="F250" s="67">
        <f t="shared" ca="1" si="82"/>
        <v>372.78507458175022</v>
      </c>
      <c r="G250" s="67">
        <f t="shared" ca="1" si="83"/>
        <v>136124.99999999997</v>
      </c>
      <c r="I250" s="83">
        <f t="shared" si="84"/>
        <v>2.75</v>
      </c>
      <c r="J250" s="83">
        <f t="shared" si="84"/>
        <v>33</v>
      </c>
      <c r="K250" s="83">
        <f t="shared" si="84"/>
        <v>75</v>
      </c>
      <c r="M250" s="127">
        <f t="shared" ca="1" si="85"/>
        <v>256.42324703034632</v>
      </c>
      <c r="N250" s="127">
        <f t="shared" ca="1" si="86"/>
        <v>223.53909847810954</v>
      </c>
      <c r="O250" s="127">
        <f t="shared" ca="1" si="87"/>
        <v>27.958880593631267</v>
      </c>
      <c r="P250" s="127">
        <f t="shared" ca="1" si="88"/>
        <v>507.92122610208713</v>
      </c>
      <c r="R250" s="64">
        <f t="shared" si="89"/>
        <v>3.5874999999999997E-2</v>
      </c>
      <c r="S250" s="127">
        <f t="shared" ca="1" si="90"/>
        <v>4.8834843749999983</v>
      </c>
      <c r="T250" s="64">
        <f t="shared" si="91"/>
        <v>0.13324999999999998</v>
      </c>
      <c r="U250" s="127">
        <f t="shared" ca="1" si="92"/>
        <v>18.138656249999993</v>
      </c>
      <c r="V250" s="64">
        <f t="shared" si="93"/>
        <v>1.5631249999999999</v>
      </c>
      <c r="W250" s="127">
        <f t="shared" ca="1" si="94"/>
        <v>212.78039062499994</v>
      </c>
      <c r="X250" s="127">
        <f t="shared" ca="1" si="95"/>
        <v>235.80253124999993</v>
      </c>
      <c r="Z250" s="127">
        <f t="shared" ca="1" si="96"/>
        <v>272.11869485208717</v>
      </c>
      <c r="AA250" s="127">
        <v>563.82978723404256</v>
      </c>
      <c r="AB250" s="127">
        <f t="shared" ca="1" si="97"/>
        <v>-291.71109238195538</v>
      </c>
      <c r="AD250" s="87">
        <f t="shared" si="98"/>
        <v>2</v>
      </c>
      <c r="AE250" s="69">
        <f t="shared" si="99"/>
        <v>0.82644628099173545</v>
      </c>
      <c r="AF250" s="127">
        <f t="shared" ca="1" si="100"/>
        <v>-241.0835474231036</v>
      </c>
    </row>
    <row r="251" spans="2:52" outlineLevel="1" x14ac:dyDescent="0.45">
      <c r="C251" s="74">
        <f>$D$100</f>
        <v>46752</v>
      </c>
      <c r="D251" s="67">
        <f t="shared" ca="1" si="80"/>
        <v>134837.65673044766</v>
      </c>
      <c r="E251" s="67">
        <f t="shared" ca="1" si="81"/>
        <v>9795.4874007120197</v>
      </c>
      <c r="F251" s="67">
        <f t="shared" ca="1" si="82"/>
        <v>539.06981088003397</v>
      </c>
      <c r="G251" s="67">
        <f t="shared" ca="1" si="83"/>
        <v>196844.99999999997</v>
      </c>
      <c r="I251" s="83">
        <f t="shared" si="84"/>
        <v>3</v>
      </c>
      <c r="J251" s="83">
        <f t="shared" si="84"/>
        <v>35</v>
      </c>
      <c r="K251" s="83">
        <f t="shared" si="84"/>
        <v>75</v>
      </c>
      <c r="M251" s="127">
        <f t="shared" ca="1" si="85"/>
        <v>404.51297019134302</v>
      </c>
      <c r="N251" s="127">
        <f t="shared" ca="1" si="86"/>
        <v>342.84205902492067</v>
      </c>
      <c r="O251" s="127">
        <f t="shared" ca="1" si="87"/>
        <v>40.430235816002543</v>
      </c>
      <c r="P251" s="127">
        <f t="shared" ca="1" si="88"/>
        <v>787.78526503226624</v>
      </c>
      <c r="R251" s="64">
        <f t="shared" si="89"/>
        <v>3.6771874999999996E-2</v>
      </c>
      <c r="S251" s="127">
        <f t="shared" ca="1" si="90"/>
        <v>7.2383597343749981</v>
      </c>
      <c r="T251" s="64">
        <f t="shared" si="91"/>
        <v>0.13658124999999996</v>
      </c>
      <c r="U251" s="127">
        <f t="shared" ca="1" si="92"/>
        <v>26.885336156249988</v>
      </c>
      <c r="V251" s="64">
        <f t="shared" si="93"/>
        <v>1.6022031249999997</v>
      </c>
      <c r="W251" s="127">
        <f t="shared" ca="1" si="94"/>
        <v>315.38567414062487</v>
      </c>
      <c r="X251" s="127">
        <f t="shared" ca="1" si="95"/>
        <v>349.50937003124989</v>
      </c>
      <c r="Z251" s="127">
        <f t="shared" ca="1" si="96"/>
        <v>438.27589500101635</v>
      </c>
      <c r="AA251" s="127">
        <v>563.82978723404256</v>
      </c>
      <c r="AB251" s="127">
        <f t="shared" ca="1" si="97"/>
        <v>-125.5538922330262</v>
      </c>
      <c r="AD251" s="87">
        <f t="shared" si="98"/>
        <v>3</v>
      </c>
      <c r="AE251" s="69">
        <f t="shared" si="99"/>
        <v>0.75131480090157754</v>
      </c>
      <c r="AF251" s="127">
        <f t="shared" ca="1" si="100"/>
        <v>-94.330497545474202</v>
      </c>
    </row>
    <row r="252" spans="2:52" outlineLevel="1" x14ac:dyDescent="0.45">
      <c r="C252" s="74">
        <f>$D$101</f>
        <v>47118</v>
      </c>
      <c r="D252" s="67">
        <f t="shared" ca="1" si="80"/>
        <v>170345.283082868</v>
      </c>
      <c r="E252" s="67">
        <f t="shared" ca="1" si="81"/>
        <v>12374.993118907902</v>
      </c>
      <c r="F252" s="67">
        <f t="shared" ca="1" si="82"/>
        <v>681.02636728076448</v>
      </c>
      <c r="G252" s="67">
        <f t="shared" ca="1" si="83"/>
        <v>248681.39999999997</v>
      </c>
      <c r="I252" s="83">
        <f t="shared" si="84"/>
        <v>3.25</v>
      </c>
      <c r="J252" s="83">
        <f t="shared" si="84"/>
        <v>37</v>
      </c>
      <c r="K252" s="83">
        <f t="shared" si="84"/>
        <v>75</v>
      </c>
      <c r="M252" s="127">
        <f t="shared" ca="1" si="85"/>
        <v>553.62217001932106</v>
      </c>
      <c r="N252" s="127">
        <f t="shared" ca="1" si="86"/>
        <v>457.87474539959237</v>
      </c>
      <c r="O252" s="127">
        <f t="shared" ca="1" si="87"/>
        <v>51.076977546057336</v>
      </c>
      <c r="P252" s="127">
        <f t="shared" ca="1" si="88"/>
        <v>1062.5738929649708</v>
      </c>
      <c r="R252" s="64">
        <f t="shared" si="89"/>
        <v>3.7691171874999992E-2</v>
      </c>
      <c r="S252" s="127">
        <f t="shared" ca="1" si="90"/>
        <v>9.3730933895156205</v>
      </c>
      <c r="T252" s="64">
        <f t="shared" si="91"/>
        <v>0.13999578124999995</v>
      </c>
      <c r="U252" s="127">
        <f t="shared" ca="1" si="92"/>
        <v>34.81434687534373</v>
      </c>
      <c r="V252" s="64">
        <f t="shared" si="93"/>
        <v>1.6422582031249995</v>
      </c>
      <c r="W252" s="127">
        <f t="shared" ca="1" si="94"/>
        <v>408.39906911460923</v>
      </c>
      <c r="X252" s="127">
        <f t="shared" ca="1" si="95"/>
        <v>452.58650937946862</v>
      </c>
      <c r="Z252" s="127">
        <f t="shared" ca="1" si="96"/>
        <v>609.98738358550213</v>
      </c>
      <c r="AA252" s="127">
        <v>563.82978723404256</v>
      </c>
      <c r="AB252" s="127">
        <f t="shared" ca="1" si="97"/>
        <v>46.157596351459574</v>
      </c>
      <c r="AD252" s="87">
        <f t="shared" si="98"/>
        <v>4</v>
      </c>
      <c r="AE252" s="69">
        <f t="shared" si="99"/>
        <v>0.68301345536507052</v>
      </c>
      <c r="AF252" s="127">
        <f t="shared" ca="1" si="100"/>
        <v>31.526259375356577</v>
      </c>
    </row>
    <row r="253" spans="2:52" outlineLevel="1" x14ac:dyDescent="0.45">
      <c r="C253" s="74">
        <f>$D$102</f>
        <v>47483</v>
      </c>
      <c r="D253" s="67">
        <f t="shared" ca="1" si="80"/>
        <v>201732.50573556894</v>
      </c>
      <c r="E253" s="67">
        <f t="shared" ca="1" si="81"/>
        <v>14655.165820607255</v>
      </c>
      <c r="F253" s="67">
        <f t="shared" ca="1" si="82"/>
        <v>806.50989013124979</v>
      </c>
      <c r="G253" s="67">
        <f t="shared" ca="1" si="83"/>
        <v>294502.55999999994</v>
      </c>
      <c r="I253" s="83">
        <f t="shared" si="84"/>
        <v>3.5</v>
      </c>
      <c r="J253" s="83">
        <f t="shared" si="84"/>
        <v>37</v>
      </c>
      <c r="K253" s="83">
        <f t="shared" si="84"/>
        <v>75</v>
      </c>
      <c r="M253" s="127">
        <f t="shared" ca="1" si="85"/>
        <v>706.06377007449123</v>
      </c>
      <c r="N253" s="127">
        <f t="shared" ca="1" si="86"/>
        <v>542.24113536246841</v>
      </c>
      <c r="O253" s="127">
        <f t="shared" ca="1" si="87"/>
        <v>60.488241759843731</v>
      </c>
      <c r="P253" s="127">
        <f t="shared" ca="1" si="88"/>
        <v>1308.7931471968034</v>
      </c>
      <c r="R253" s="64">
        <f t="shared" si="89"/>
        <v>3.8633451171874986E-2</v>
      </c>
      <c r="S253" s="127">
        <f t="shared" ca="1" si="90"/>
        <v>11.377650271752181</v>
      </c>
      <c r="T253" s="64">
        <f t="shared" si="91"/>
        <v>0.14349567578124994</v>
      </c>
      <c r="U253" s="127">
        <f t="shared" ca="1" si="92"/>
        <v>42.259843866508099</v>
      </c>
      <c r="V253" s="64">
        <f t="shared" si="93"/>
        <v>1.6833146582031244</v>
      </c>
      <c r="W253" s="127">
        <f t="shared" ca="1" si="94"/>
        <v>495.74047612634507</v>
      </c>
      <c r="X253" s="127">
        <f t="shared" ca="1" si="95"/>
        <v>549.37797026460532</v>
      </c>
      <c r="Z253" s="127">
        <f t="shared" ca="1" si="96"/>
        <v>759.41517693219805</v>
      </c>
      <c r="AA253" s="127">
        <v>563.82978723404256</v>
      </c>
      <c r="AB253" s="127">
        <f t="shared" ca="1" si="97"/>
        <v>195.5853896981555</v>
      </c>
      <c r="AD253" s="87">
        <f t="shared" si="98"/>
        <v>5</v>
      </c>
      <c r="AE253" s="69">
        <f t="shared" si="99"/>
        <v>0.62092132305915493</v>
      </c>
      <c r="AF253" s="127">
        <f t="shared" ca="1" si="100"/>
        <v>121.44313894241913</v>
      </c>
    </row>
    <row r="254" spans="2:52" outlineLevel="1" x14ac:dyDescent="0.45">
      <c r="C254" s="74">
        <f>$D$103</f>
        <v>47848</v>
      </c>
      <c r="D254" s="67">
        <f t="shared" ca="1" si="80"/>
        <v>229981.0061229998</v>
      </c>
      <c r="E254" s="67">
        <f t="shared" ca="1" si="81"/>
        <v>16707.321252136677</v>
      </c>
      <c r="F254" s="67">
        <f t="shared" ca="1" si="82"/>
        <v>919.44506069668648</v>
      </c>
      <c r="G254" s="67">
        <f t="shared" ca="1" si="83"/>
        <v>335741.60399999993</v>
      </c>
      <c r="I254" s="83">
        <f t="shared" si="84"/>
        <v>3.5</v>
      </c>
      <c r="J254" s="83">
        <f t="shared" si="84"/>
        <v>37</v>
      </c>
      <c r="K254" s="83">
        <f t="shared" si="84"/>
        <v>75</v>
      </c>
      <c r="M254" s="127">
        <f t="shared" ca="1" si="85"/>
        <v>804.93352143049924</v>
      </c>
      <c r="N254" s="127">
        <f t="shared" ca="1" si="86"/>
        <v>618.170886329057</v>
      </c>
      <c r="O254" s="127">
        <f t="shared" ca="1" si="87"/>
        <v>68.958379552251486</v>
      </c>
      <c r="P254" s="127">
        <f t="shared" ca="1" si="88"/>
        <v>1492.0627873118076</v>
      </c>
      <c r="R254" s="64">
        <f t="shared" si="89"/>
        <v>3.8633451171874986E-2</v>
      </c>
      <c r="S254" s="127">
        <f t="shared" ca="1" si="90"/>
        <v>12.970856864500986</v>
      </c>
      <c r="T254" s="64">
        <f t="shared" si="91"/>
        <v>0.14349567578124994</v>
      </c>
      <c r="U254" s="127">
        <f t="shared" ca="1" si="92"/>
        <v>48.177468353860803</v>
      </c>
      <c r="V254" s="64">
        <f t="shared" si="93"/>
        <v>1.6833146582031244</v>
      </c>
      <c r="W254" s="127">
        <f t="shared" ca="1" si="94"/>
        <v>565.15876338182863</v>
      </c>
      <c r="X254" s="127">
        <f t="shared" ca="1" si="95"/>
        <v>626.30708860019047</v>
      </c>
      <c r="Z254" s="127">
        <f t="shared" ca="1" si="96"/>
        <v>865.75569871161713</v>
      </c>
      <c r="AA254" s="127">
        <v>563.82978723404256</v>
      </c>
      <c r="AB254" s="127">
        <f t="shared" ca="1" si="97"/>
        <v>301.92591147757457</v>
      </c>
      <c r="AD254" s="87">
        <f t="shared" si="98"/>
        <v>6</v>
      </c>
      <c r="AE254" s="69">
        <f t="shared" si="99"/>
        <v>0.56447393005377722</v>
      </c>
      <c r="AF254" s="127">
        <f t="shared" ca="1" si="100"/>
        <v>170.42930583681536</v>
      </c>
    </row>
    <row r="255" spans="2:52" outlineLevel="1" x14ac:dyDescent="0.45">
      <c r="C255" s="74">
        <f>$D$104</f>
        <v>48213</v>
      </c>
      <c r="D255" s="67">
        <f t="shared" ca="1" si="80"/>
        <v>255538.4651577333</v>
      </c>
      <c r="E255" s="67">
        <f t="shared" ca="1" si="81"/>
        <v>18563.981876767768</v>
      </c>
      <c r="F255" s="67">
        <f t="shared" ca="1" si="82"/>
        <v>1021.6216702766791</v>
      </c>
      <c r="G255" s="67">
        <f t="shared" ca="1" si="83"/>
        <v>373052.08643999993</v>
      </c>
      <c r="I255" s="83">
        <f t="shared" si="84"/>
        <v>3.5</v>
      </c>
      <c r="J255" s="83">
        <f t="shared" si="84"/>
        <v>37</v>
      </c>
      <c r="K255" s="83">
        <f t="shared" si="84"/>
        <v>75</v>
      </c>
      <c r="M255" s="127">
        <f t="shared" ca="1" si="85"/>
        <v>894.38462805206655</v>
      </c>
      <c r="N255" s="127">
        <f t="shared" ca="1" si="86"/>
        <v>686.8673294404075</v>
      </c>
      <c r="O255" s="127">
        <f t="shared" ca="1" si="87"/>
        <v>76.621625270750926</v>
      </c>
      <c r="P255" s="127">
        <f t="shared" ca="1" si="88"/>
        <v>1657.8735827632249</v>
      </c>
      <c r="R255" s="64">
        <f t="shared" si="89"/>
        <v>3.8633451171874986E-2</v>
      </c>
      <c r="S255" s="127">
        <f t="shared" ca="1" si="90"/>
        <v>14.412289566045823</v>
      </c>
      <c r="T255" s="64">
        <f t="shared" si="91"/>
        <v>0.14349567578124994</v>
      </c>
      <c r="U255" s="127">
        <f t="shared" ca="1" si="92"/>
        <v>53.531361245313057</v>
      </c>
      <c r="V255" s="64">
        <f t="shared" si="93"/>
        <v>1.6833146582031244</v>
      </c>
      <c r="W255" s="127">
        <f t="shared" ca="1" si="94"/>
        <v>627.96404537771093</v>
      </c>
      <c r="X255" s="127">
        <f t="shared" ca="1" si="95"/>
        <v>695.90769618906984</v>
      </c>
      <c r="Z255" s="127">
        <f t="shared" ca="1" si="96"/>
        <v>961.96588657415509</v>
      </c>
      <c r="AA255" s="127">
        <v>563.82978723404256</v>
      </c>
      <c r="AB255" s="127">
        <f t="shared" ca="1" si="97"/>
        <v>398.13609934011254</v>
      </c>
      <c r="AD255" s="87">
        <f t="shared" si="98"/>
        <v>7</v>
      </c>
      <c r="AE255" s="69">
        <f t="shared" si="99"/>
        <v>0.51315811823070645</v>
      </c>
      <c r="AF255" s="127">
        <f t="shared" ca="1" si="100"/>
        <v>204.30677153708575</v>
      </c>
    </row>
    <row r="256" spans="2:52" outlineLevel="1" x14ac:dyDescent="0.45">
      <c r="C256" s="74">
        <f>$D$105</f>
        <v>48579</v>
      </c>
      <c r="D256" s="67">
        <f t="shared" ca="1" si="80"/>
        <v>261821.9078420919</v>
      </c>
      <c r="E256" s="67">
        <f t="shared" ca="1" si="81"/>
        <v>19020.45216214786</v>
      </c>
      <c r="F256" s="67">
        <f t="shared" ca="1" si="82"/>
        <v>1046.742354970155</v>
      </c>
      <c r="G256" s="67">
        <f t="shared" ca="1" si="83"/>
        <v>382225.07494479994</v>
      </c>
      <c r="I256" s="83">
        <f t="shared" si="84"/>
        <v>3.5</v>
      </c>
      <c r="J256" s="83">
        <f t="shared" si="84"/>
        <v>37</v>
      </c>
      <c r="K256" s="83">
        <f t="shared" si="84"/>
        <v>75</v>
      </c>
      <c r="M256" s="127">
        <f t="shared" ca="1" si="85"/>
        <v>916.37667744732164</v>
      </c>
      <c r="N256" s="127">
        <f t="shared" ca="1" si="86"/>
        <v>703.75672999947074</v>
      </c>
      <c r="O256" s="127">
        <f t="shared" ca="1" si="87"/>
        <v>78.505676622761627</v>
      </c>
      <c r="P256" s="127">
        <f t="shared" ca="1" si="88"/>
        <v>1698.639084069554</v>
      </c>
      <c r="R256" s="64">
        <f t="shared" si="89"/>
        <v>3.8633451171874986E-2</v>
      </c>
      <c r="S256" s="127">
        <f t="shared" ca="1" si="90"/>
        <v>14.766673769546186</v>
      </c>
      <c r="T256" s="64">
        <f t="shared" si="91"/>
        <v>0.14349567578124994</v>
      </c>
      <c r="U256" s="127">
        <f t="shared" ca="1" si="92"/>
        <v>54.847645429742975</v>
      </c>
      <c r="V256" s="64">
        <f t="shared" si="93"/>
        <v>1.6833146582031244</v>
      </c>
      <c r="W256" s="127">
        <f t="shared" ca="1" si="94"/>
        <v>643.4050713873695</v>
      </c>
      <c r="X256" s="127">
        <f t="shared" ca="1" si="95"/>
        <v>713.01939058665869</v>
      </c>
      <c r="Z256" s="127">
        <f t="shared" ca="1" si="96"/>
        <v>985.61969348289529</v>
      </c>
      <c r="AA256" s="127">
        <v>290.92455190199883</v>
      </c>
      <c r="AB256" s="127">
        <f t="shared" ca="1" si="97"/>
        <v>694.69514158089646</v>
      </c>
      <c r="AD256" s="87">
        <f t="shared" si="98"/>
        <v>8</v>
      </c>
      <c r="AE256" s="69">
        <f t="shared" si="99"/>
        <v>0.46650738020973315</v>
      </c>
      <c r="AF256" s="127">
        <f t="shared" ca="1" si="100"/>
        <v>324.08041054333364</v>
      </c>
    </row>
    <row r="257" spans="3:32" outlineLevel="1" x14ac:dyDescent="0.45">
      <c r="C257" s="74">
        <f>$D$106</f>
        <v>48944</v>
      </c>
      <c r="D257" s="67">
        <f t="shared" ca="1" si="80"/>
        <v>237181.46432928427</v>
      </c>
      <c r="E257" s="67">
        <f t="shared" ca="1" si="81"/>
        <v>17230.409529916618</v>
      </c>
      <c r="F257" s="67">
        <f t="shared" ca="1" si="82"/>
        <v>948.23189767999975</v>
      </c>
      <c r="G257" s="67">
        <f t="shared" ca="1" si="83"/>
        <v>346253.31289486395</v>
      </c>
      <c r="I257" s="83">
        <f t="shared" si="84"/>
        <v>3.5</v>
      </c>
      <c r="J257" s="83">
        <f t="shared" si="84"/>
        <v>37</v>
      </c>
      <c r="K257" s="83">
        <f t="shared" si="84"/>
        <v>75</v>
      </c>
      <c r="M257" s="127">
        <f t="shared" ca="1" si="85"/>
        <v>830.13512515249499</v>
      </c>
      <c r="N257" s="127">
        <f t="shared" ca="1" si="86"/>
        <v>637.52515260691484</v>
      </c>
      <c r="O257" s="127">
        <f t="shared" ca="1" si="87"/>
        <v>71.117392325999987</v>
      </c>
      <c r="P257" s="127">
        <f t="shared" ca="1" si="88"/>
        <v>1538.7776700854099</v>
      </c>
      <c r="R257" s="64">
        <f t="shared" si="89"/>
        <v>3.8633451171874986E-2</v>
      </c>
      <c r="S257" s="127">
        <f t="shared" ca="1" si="90"/>
        <v>13.376960456823678</v>
      </c>
      <c r="T257" s="64">
        <f t="shared" si="91"/>
        <v>0.14349567578124994</v>
      </c>
      <c r="U257" s="127">
        <f t="shared" ca="1" si="92"/>
        <v>49.685853125345083</v>
      </c>
      <c r="V257" s="64">
        <f t="shared" si="93"/>
        <v>1.6833146582031244</v>
      </c>
      <c r="W257" s="127">
        <f t="shared" ca="1" si="94"/>
        <v>582.85327704731731</v>
      </c>
      <c r="X257" s="127">
        <f t="shared" ca="1" si="95"/>
        <v>645.91609062948601</v>
      </c>
      <c r="Z257" s="127">
        <f t="shared" ca="1" si="96"/>
        <v>892.8615794559239</v>
      </c>
      <c r="AA257" s="127">
        <v>0</v>
      </c>
      <c r="AB257" s="127">
        <f t="shared" ca="1" si="97"/>
        <v>892.8615794559239</v>
      </c>
      <c r="AD257" s="87">
        <f t="shared" si="98"/>
        <v>9</v>
      </c>
      <c r="AE257" s="69">
        <f t="shared" si="99"/>
        <v>0.42409761837248466</v>
      </c>
      <c r="AF257" s="127">
        <f t="shared" ca="1" si="100"/>
        <v>378.66046938355231</v>
      </c>
    </row>
    <row r="258" spans="3:32" outlineLevel="1" x14ac:dyDescent="0.45">
      <c r="C258" s="74">
        <f>$D$107</f>
        <v>49309</v>
      </c>
      <c r="D258" s="67">
        <f t="shared" ca="1" si="80"/>
        <v>207373.148302491</v>
      </c>
      <c r="E258" s="67">
        <f t="shared" ca="1" si="81"/>
        <v>15064.938910232064</v>
      </c>
      <c r="F258" s="67">
        <f t="shared" ca="1" si="82"/>
        <v>829.06071306546289</v>
      </c>
      <c r="G258" s="67">
        <f t="shared" ca="1" si="83"/>
        <v>302737.14604227612</v>
      </c>
      <c r="I258" s="83">
        <f t="shared" si="84"/>
        <v>3.5</v>
      </c>
      <c r="J258" s="83">
        <f t="shared" si="84"/>
        <v>37</v>
      </c>
      <c r="K258" s="83">
        <f t="shared" si="84"/>
        <v>75</v>
      </c>
      <c r="M258" s="127">
        <f t="shared" ca="1" si="85"/>
        <v>725.80601905871845</v>
      </c>
      <c r="N258" s="127">
        <f t="shared" ca="1" si="86"/>
        <v>557.40273967858639</v>
      </c>
      <c r="O258" s="127">
        <f t="shared" ca="1" si="87"/>
        <v>62.179553479909714</v>
      </c>
      <c r="P258" s="127">
        <f t="shared" ca="1" si="88"/>
        <v>1345.3883122172147</v>
      </c>
      <c r="R258" s="64">
        <f t="shared" si="89"/>
        <v>3.8633451171874986E-2</v>
      </c>
      <c r="S258" s="127">
        <f t="shared" ca="1" si="90"/>
        <v>11.695780749537061</v>
      </c>
      <c r="T258" s="64">
        <f t="shared" si="91"/>
        <v>0.14349567578124994</v>
      </c>
      <c r="U258" s="127">
        <f t="shared" ca="1" si="92"/>
        <v>43.441471355423367</v>
      </c>
      <c r="V258" s="64">
        <f t="shared" si="93"/>
        <v>1.6833146582031244</v>
      </c>
      <c r="W258" s="127">
        <f t="shared" ca="1" si="94"/>
        <v>509.60187551554338</v>
      </c>
      <c r="X258" s="127">
        <f t="shared" ca="1" si="95"/>
        <v>564.73912762050384</v>
      </c>
      <c r="Z258" s="127">
        <f t="shared" ca="1" si="96"/>
        <v>780.64918459671082</v>
      </c>
      <c r="AA258" s="127">
        <v>0</v>
      </c>
      <c r="AB258" s="127">
        <f t="shared" ca="1" si="97"/>
        <v>780.64918459671082</v>
      </c>
      <c r="AD258" s="87">
        <f t="shared" si="98"/>
        <v>10</v>
      </c>
      <c r="AE258" s="69">
        <f t="shared" si="99"/>
        <v>0.38554328942953148</v>
      </c>
      <c r="AF258" s="127">
        <f t="shared" ca="1" si="100"/>
        <v>300.97405451989744</v>
      </c>
    </row>
    <row r="259" spans="3:32" outlineLevel="1" x14ac:dyDescent="0.45">
      <c r="C259" s="74">
        <f>$D$108</f>
        <v>49674</v>
      </c>
      <c r="D259" s="67">
        <f t="shared" ca="1" si="80"/>
        <v>187822.40427704516</v>
      </c>
      <c r="E259" s="67">
        <f t="shared" ca="1" si="81"/>
        <v>13644.645266605165</v>
      </c>
      <c r="F259" s="67">
        <f t="shared" ca="1" si="82"/>
        <v>750.89845379815836</v>
      </c>
      <c r="G259" s="67">
        <f t="shared" ca="1" si="83"/>
        <v>274195.66659946507</v>
      </c>
      <c r="I259" s="83">
        <f t="shared" si="84"/>
        <v>3.5</v>
      </c>
      <c r="J259" s="83">
        <f t="shared" si="84"/>
        <v>37</v>
      </c>
      <c r="K259" s="83">
        <f t="shared" si="84"/>
        <v>75</v>
      </c>
      <c r="M259" s="127">
        <f t="shared" ca="1" si="85"/>
        <v>657.37841496965802</v>
      </c>
      <c r="N259" s="127">
        <f t="shared" ca="1" si="86"/>
        <v>504.85187486439111</v>
      </c>
      <c r="O259" s="127">
        <f t="shared" ca="1" si="87"/>
        <v>56.317384034861874</v>
      </c>
      <c r="P259" s="127">
        <f t="shared" ca="1" si="88"/>
        <v>1218.5476738689108</v>
      </c>
      <c r="R259" s="64">
        <f t="shared" si="89"/>
        <v>3.8633451171874986E-2</v>
      </c>
      <c r="S259" s="127">
        <f t="shared" ca="1" si="90"/>
        <v>10.593124897110147</v>
      </c>
      <c r="T259" s="64">
        <f t="shared" si="91"/>
        <v>0.14349567578124994</v>
      </c>
      <c r="U259" s="127">
        <f t="shared" ca="1" si="92"/>
        <v>39.345892474980545</v>
      </c>
      <c r="V259" s="64">
        <f t="shared" si="93"/>
        <v>1.6833146582031244</v>
      </c>
      <c r="W259" s="127">
        <f t="shared" ca="1" si="94"/>
        <v>461.55758480265638</v>
      </c>
      <c r="X259" s="127">
        <f t="shared" ca="1" si="95"/>
        <v>511.49660217474707</v>
      </c>
      <c r="Z259" s="127">
        <f t="shared" ca="1" si="96"/>
        <v>707.05107169416374</v>
      </c>
      <c r="AA259" s="127">
        <v>0</v>
      </c>
      <c r="AB259" s="127">
        <f t="shared" ca="1" si="97"/>
        <v>707.05107169416374</v>
      </c>
      <c r="AD259" s="87">
        <f t="shared" si="98"/>
        <v>11</v>
      </c>
      <c r="AE259" s="69">
        <f t="shared" si="99"/>
        <v>0.3504938994813922</v>
      </c>
      <c r="AF259" s="127">
        <f t="shared" ca="1" si="100"/>
        <v>247.81708725058485</v>
      </c>
    </row>
    <row r="260" spans="3:32" outlineLevel="1" x14ac:dyDescent="0.45">
      <c r="C260" s="74">
        <f>$D$109</f>
        <v>50040</v>
      </c>
      <c r="D260" s="67">
        <f t="shared" ca="1" si="80"/>
        <v>172451.02885647918</v>
      </c>
      <c r="E260" s="67">
        <f t="shared" ca="1" si="81"/>
        <v>12527.968235019165</v>
      </c>
      <c r="F260" s="67">
        <f t="shared" ca="1" si="82"/>
        <v>689.44496490005758</v>
      </c>
      <c r="G260" s="67">
        <f t="shared" ca="1" si="83"/>
        <v>251755.50805599449</v>
      </c>
      <c r="I260" s="83">
        <f t="shared" si="84"/>
        <v>3.5</v>
      </c>
      <c r="J260" s="83">
        <f t="shared" si="84"/>
        <v>37</v>
      </c>
      <c r="K260" s="83">
        <f t="shared" si="84"/>
        <v>75</v>
      </c>
      <c r="M260" s="127">
        <f t="shared" ca="1" si="85"/>
        <v>603.5786009976772</v>
      </c>
      <c r="N260" s="127">
        <f t="shared" ca="1" si="86"/>
        <v>463.53482469570912</v>
      </c>
      <c r="O260" s="127">
        <f t="shared" ca="1" si="87"/>
        <v>51.708372367504325</v>
      </c>
      <c r="P260" s="127">
        <f t="shared" ca="1" si="88"/>
        <v>1118.8217980608906</v>
      </c>
      <c r="R260" s="64">
        <f t="shared" si="89"/>
        <v>3.8633451171874986E-2</v>
      </c>
      <c r="S260" s="127">
        <f t="shared" ca="1" si="90"/>
        <v>9.7261841277318428</v>
      </c>
      <c r="T260" s="64">
        <f t="shared" si="91"/>
        <v>0.14349567578124994</v>
      </c>
      <c r="U260" s="127">
        <f t="shared" ca="1" si="92"/>
        <v>36.12582676014685</v>
      </c>
      <c r="V260" s="64">
        <f t="shared" si="93"/>
        <v>1.6833146582031244</v>
      </c>
      <c r="W260" s="127">
        <f t="shared" ca="1" si="94"/>
        <v>423.78373699403028</v>
      </c>
      <c r="X260" s="127">
        <f t="shared" ca="1" si="95"/>
        <v>469.63574788190903</v>
      </c>
      <c r="Z260" s="127">
        <f t="shared" ca="1" si="96"/>
        <v>649.18605017898153</v>
      </c>
      <c r="AA260" s="127">
        <v>0</v>
      </c>
      <c r="AB260" s="127">
        <f t="shared" ca="1" si="97"/>
        <v>649.18605017898153</v>
      </c>
      <c r="AD260" s="87">
        <f t="shared" si="98"/>
        <v>12</v>
      </c>
      <c r="AE260" s="69">
        <f t="shared" si="99"/>
        <v>0.31863081771035656</v>
      </c>
      <c r="AF260" s="127">
        <f t="shared" ca="1" si="100"/>
        <v>206.85068201468545</v>
      </c>
    </row>
    <row r="261" spans="3:32" outlineLevel="1" x14ac:dyDescent="0.45">
      <c r="C261" s="74">
        <f>$D$110</f>
        <v>50405</v>
      </c>
      <c r="D261" s="67">
        <f t="shared" ca="1" si="80"/>
        <v>159817.80856097696</v>
      </c>
      <c r="E261" s="67">
        <f t="shared" ca="1" si="81"/>
        <v>11610.208662243473</v>
      </c>
      <c r="F261" s="67">
        <f t="shared" ca="1" si="82"/>
        <v>638.93839395662781</v>
      </c>
      <c r="G261" s="67">
        <f t="shared" ca="1" si="83"/>
        <v>233312.69089817753</v>
      </c>
      <c r="I261" s="83">
        <f t="shared" si="84"/>
        <v>3.5</v>
      </c>
      <c r="J261" s="83">
        <f t="shared" si="84"/>
        <v>37</v>
      </c>
      <c r="K261" s="83">
        <f t="shared" si="84"/>
        <v>75</v>
      </c>
      <c r="M261" s="127">
        <f t="shared" ca="1" si="85"/>
        <v>559.36232996341937</v>
      </c>
      <c r="N261" s="127">
        <f t="shared" ca="1" si="86"/>
        <v>429.57772050300844</v>
      </c>
      <c r="O261" s="127">
        <f t="shared" ca="1" si="87"/>
        <v>47.920379546747085</v>
      </c>
      <c r="P261" s="127">
        <f t="shared" ca="1" si="88"/>
        <v>1036.8604300131749</v>
      </c>
      <c r="R261" s="64">
        <f t="shared" si="89"/>
        <v>3.8633451171874986E-2</v>
      </c>
      <c r="S261" s="127">
        <f t="shared" ca="1" si="90"/>
        <v>9.0136744515935021</v>
      </c>
      <c r="T261" s="64">
        <f t="shared" si="91"/>
        <v>0.14349567578124994</v>
      </c>
      <c r="U261" s="127">
        <f t="shared" ca="1" si="92"/>
        <v>33.479362248775871</v>
      </c>
      <c r="V261" s="64">
        <f t="shared" si="93"/>
        <v>1.6833146582031244</v>
      </c>
      <c r="W261" s="127">
        <f t="shared" ca="1" si="94"/>
        <v>392.73867253371697</v>
      </c>
      <c r="X261" s="127">
        <f t="shared" ca="1" si="95"/>
        <v>435.23170923408634</v>
      </c>
      <c r="Z261" s="127">
        <f t="shared" ca="1" si="96"/>
        <v>601.62872077908855</v>
      </c>
      <c r="AA261" s="127">
        <v>0</v>
      </c>
      <c r="AB261" s="127">
        <f t="shared" ca="1" si="97"/>
        <v>601.62872077908855</v>
      </c>
      <c r="AD261" s="87">
        <f t="shared" si="98"/>
        <v>13</v>
      </c>
      <c r="AE261" s="69">
        <f t="shared" si="99"/>
        <v>0.28966437973668779</v>
      </c>
      <c r="AF261" s="127">
        <f t="shared" ca="1" si="100"/>
        <v>174.27041023625162</v>
      </c>
    </row>
    <row r="262" spans="3:32" outlineLevel="1" x14ac:dyDescent="0.45">
      <c r="C262" s="74">
        <f>$D$111</f>
        <v>50770</v>
      </c>
      <c r="D262" s="67">
        <f t="shared" ca="1" si="80"/>
        <v>149244.88393891422</v>
      </c>
      <c r="E262" s="67">
        <f t="shared" ca="1" si="81"/>
        <v>10842.122413673216</v>
      </c>
      <c r="F262" s="67">
        <f t="shared" ca="1" si="82"/>
        <v>596.66871488724075</v>
      </c>
      <c r="G262" s="67">
        <f t="shared" ca="1" si="83"/>
        <v>217877.63071027695</v>
      </c>
      <c r="I262" s="83">
        <f t="shared" si="84"/>
        <v>3.5</v>
      </c>
      <c r="J262" s="83">
        <f t="shared" si="84"/>
        <v>37</v>
      </c>
      <c r="K262" s="83">
        <f t="shared" si="84"/>
        <v>75</v>
      </c>
      <c r="M262" s="127">
        <f t="shared" ca="1" si="85"/>
        <v>522.35709378619981</v>
      </c>
      <c r="N262" s="127">
        <f t="shared" ca="1" si="86"/>
        <v>401.15852930590898</v>
      </c>
      <c r="O262" s="127">
        <f t="shared" ca="1" si="87"/>
        <v>44.750153616543059</v>
      </c>
      <c r="P262" s="127">
        <f t="shared" ca="1" si="88"/>
        <v>968.26577670865186</v>
      </c>
      <c r="R262" s="64">
        <f t="shared" si="89"/>
        <v>3.8633451171874986E-2</v>
      </c>
      <c r="S262" s="127">
        <f t="shared" ca="1" si="90"/>
        <v>8.4173648074892942</v>
      </c>
      <c r="T262" s="64">
        <f t="shared" si="91"/>
        <v>0.14349567578124994</v>
      </c>
      <c r="U262" s="127">
        <f t="shared" ca="1" si="92"/>
        <v>31.264497856388807</v>
      </c>
      <c r="V262" s="64">
        <f t="shared" si="93"/>
        <v>1.6833146582031244</v>
      </c>
      <c r="W262" s="127">
        <f t="shared" ca="1" si="94"/>
        <v>366.7566094691764</v>
      </c>
      <c r="X262" s="127">
        <f t="shared" ca="1" si="95"/>
        <v>406.43847213305452</v>
      </c>
      <c r="Z262" s="127">
        <f t="shared" ca="1" si="96"/>
        <v>561.82730457559728</v>
      </c>
      <c r="AA262" s="127">
        <v>0</v>
      </c>
      <c r="AB262" s="127">
        <f t="shared" ca="1" si="97"/>
        <v>561.82730457559728</v>
      </c>
      <c r="AD262" s="87">
        <f t="shared" si="98"/>
        <v>14</v>
      </c>
      <c r="AE262" s="69">
        <f t="shared" si="99"/>
        <v>0.26333125430607973</v>
      </c>
      <c r="AF262" s="127">
        <f t="shared" ca="1" si="100"/>
        <v>147.94668881729592</v>
      </c>
    </row>
    <row r="263" spans="3:32" outlineLevel="1" x14ac:dyDescent="0.45">
      <c r="C263" s="74">
        <f>$D$112</f>
        <v>51135</v>
      </c>
      <c r="D263" s="67">
        <f t="shared" ca="1" si="80"/>
        <v>140375.98766607456</v>
      </c>
      <c r="E263" s="67">
        <f t="shared" ca="1" si="81"/>
        <v>10197.82790570432</v>
      </c>
      <c r="F263" s="67">
        <f t="shared" ca="1" si="82"/>
        <v>561.21160036565072</v>
      </c>
      <c r="G263" s="67">
        <f t="shared" ca="1" si="83"/>
        <v>204930.22470249436</v>
      </c>
      <c r="I263" s="83">
        <f t="shared" si="84"/>
        <v>3.5</v>
      </c>
      <c r="J263" s="83">
        <f t="shared" si="84"/>
        <v>37</v>
      </c>
      <c r="K263" s="83">
        <f t="shared" si="84"/>
        <v>75</v>
      </c>
      <c r="M263" s="127">
        <f t="shared" ca="1" si="85"/>
        <v>491.31595683126102</v>
      </c>
      <c r="N263" s="127">
        <f t="shared" ca="1" si="86"/>
        <v>377.31963251105987</v>
      </c>
      <c r="O263" s="127">
        <f t="shared" ca="1" si="87"/>
        <v>42.090870027423804</v>
      </c>
      <c r="P263" s="127">
        <f t="shared" ca="1" si="88"/>
        <v>910.72645936974459</v>
      </c>
      <c r="R263" s="64">
        <f t="shared" si="89"/>
        <v>3.8633451171874986E-2</v>
      </c>
      <c r="S263" s="127">
        <f t="shared" ca="1" si="90"/>
        <v>7.9171618296851847</v>
      </c>
      <c r="T263" s="64">
        <f t="shared" si="91"/>
        <v>0.14349567578124994</v>
      </c>
      <c r="U263" s="127">
        <f t="shared" ca="1" si="92"/>
        <v>29.406601081687828</v>
      </c>
      <c r="V263" s="64">
        <f t="shared" si="93"/>
        <v>1.6833146582031244</v>
      </c>
      <c r="W263" s="127">
        <f t="shared" ca="1" si="94"/>
        <v>344.96205115056875</v>
      </c>
      <c r="X263" s="127">
        <f t="shared" ca="1" si="95"/>
        <v>382.28581406194178</v>
      </c>
      <c r="Z263" s="127">
        <f t="shared" ca="1" si="96"/>
        <v>528.44064530780281</v>
      </c>
      <c r="AA263" s="127">
        <v>0</v>
      </c>
      <c r="AB263" s="127">
        <f t="shared" ca="1" si="97"/>
        <v>528.44064530780281</v>
      </c>
      <c r="AD263" s="87">
        <f t="shared" si="98"/>
        <v>15</v>
      </c>
      <c r="AE263" s="69">
        <f t="shared" si="99"/>
        <v>0.23939204936916339</v>
      </c>
      <c r="AF263" s="127">
        <f t="shared" ca="1" si="100"/>
        <v>126.50448905019809</v>
      </c>
    </row>
    <row r="264" spans="3:32" outlineLevel="1" x14ac:dyDescent="0.45">
      <c r="C264" s="74">
        <f>$D$113</f>
        <v>51501</v>
      </c>
      <c r="D264" s="67">
        <f t="shared" ca="1" si="80"/>
        <v>132856.79017576476</v>
      </c>
      <c r="E264" s="67">
        <f t="shared" ca="1" si="81"/>
        <v>9651.584326085931</v>
      </c>
      <c r="F264" s="67">
        <f t="shared" ca="1" si="82"/>
        <v>531.15047006008638</v>
      </c>
      <c r="G264" s="67">
        <f t="shared" ca="1" si="83"/>
        <v>193953.19895264084</v>
      </c>
      <c r="I264" s="83">
        <f t="shared" si="84"/>
        <v>3.5</v>
      </c>
      <c r="J264" s="83">
        <f t="shared" si="84"/>
        <v>37</v>
      </c>
      <c r="K264" s="83">
        <f t="shared" si="84"/>
        <v>75</v>
      </c>
      <c r="M264" s="127">
        <f t="shared" ca="1" si="85"/>
        <v>464.99876561517664</v>
      </c>
      <c r="N264" s="127">
        <f t="shared" ca="1" si="86"/>
        <v>357.10862006517942</v>
      </c>
      <c r="O264" s="127">
        <f t="shared" ca="1" si="87"/>
        <v>39.836285254506478</v>
      </c>
      <c r="P264" s="127">
        <f t="shared" ca="1" si="88"/>
        <v>861.94367093486255</v>
      </c>
      <c r="R264" s="64">
        <f t="shared" si="89"/>
        <v>3.8633451171874986E-2</v>
      </c>
      <c r="S264" s="127">
        <f t="shared" ca="1" si="90"/>
        <v>7.4930814413658045</v>
      </c>
      <c r="T264" s="64">
        <f t="shared" si="91"/>
        <v>0.14349567578124994</v>
      </c>
      <c r="U264" s="127">
        <f t="shared" ca="1" si="92"/>
        <v>27.831445353644416</v>
      </c>
      <c r="V264" s="64">
        <f t="shared" si="93"/>
        <v>1.6833146582031244</v>
      </c>
      <c r="W264" s="127">
        <f t="shared" ca="1" si="94"/>
        <v>326.4842628023672</v>
      </c>
      <c r="X264" s="127">
        <f t="shared" ca="1" si="95"/>
        <v>361.80878959737743</v>
      </c>
      <c r="Z264" s="127">
        <f t="shared" ca="1" si="96"/>
        <v>500.13488133748513</v>
      </c>
      <c r="AA264" s="127">
        <v>0</v>
      </c>
      <c r="AB264" s="127">
        <f t="shared" ca="1" si="97"/>
        <v>500.13488133748513</v>
      </c>
      <c r="AD264" s="87">
        <f t="shared" si="98"/>
        <v>16</v>
      </c>
      <c r="AE264" s="69">
        <f t="shared" si="99"/>
        <v>0.21762913579014853</v>
      </c>
      <c r="AF264" s="127">
        <f t="shared" ca="1" si="100"/>
        <v>108.84392200398537</v>
      </c>
    </row>
    <row r="265" spans="3:32" outlineLevel="1" x14ac:dyDescent="0.45">
      <c r="C265" s="74">
        <f>$D$114</f>
        <v>51866</v>
      </c>
      <c r="D265" s="67">
        <f t="shared" ca="1" si="80"/>
        <v>126326.60261922791</v>
      </c>
      <c r="E265" s="67">
        <f t="shared" ca="1" si="81"/>
        <v>9177.1888828143437</v>
      </c>
      <c r="F265" s="67">
        <f t="shared" ca="1" si="82"/>
        <v>505.04331975451038</v>
      </c>
      <c r="G265" s="67">
        <f t="shared" ca="1" si="83"/>
        <v>184419.99583464101</v>
      </c>
      <c r="I265" s="83">
        <f t="shared" si="84"/>
        <v>3.5</v>
      </c>
      <c r="J265" s="83">
        <f t="shared" si="84"/>
        <v>37</v>
      </c>
      <c r="K265" s="83">
        <f t="shared" si="84"/>
        <v>75</v>
      </c>
      <c r="M265" s="127">
        <f t="shared" ca="1" si="85"/>
        <v>442.14310916729767</v>
      </c>
      <c r="N265" s="127">
        <f t="shared" ca="1" si="86"/>
        <v>339.55598866413072</v>
      </c>
      <c r="O265" s="127">
        <f t="shared" ca="1" si="87"/>
        <v>37.878248981588278</v>
      </c>
      <c r="P265" s="127">
        <f t="shared" ca="1" si="88"/>
        <v>819.57734681301667</v>
      </c>
      <c r="R265" s="64">
        <f t="shared" si="89"/>
        <v>3.8633451171874986E-2</v>
      </c>
      <c r="S265" s="127">
        <f t="shared" ca="1" si="90"/>
        <v>7.1247809041949921</v>
      </c>
      <c r="T265" s="64">
        <f t="shared" si="91"/>
        <v>0.14349567578124994</v>
      </c>
      <c r="U265" s="127">
        <f t="shared" ca="1" si="92"/>
        <v>26.463471929867111</v>
      </c>
      <c r="V265" s="64">
        <f t="shared" si="93"/>
        <v>1.6833146582031244</v>
      </c>
      <c r="W265" s="127">
        <f t="shared" ca="1" si="94"/>
        <v>310.43688225421033</v>
      </c>
      <c r="X265" s="127">
        <f t="shared" ca="1" si="95"/>
        <v>344.02513508827246</v>
      </c>
      <c r="Z265" s="127">
        <f t="shared" ca="1" si="96"/>
        <v>475.55221172474421</v>
      </c>
      <c r="AA265" s="127">
        <v>0</v>
      </c>
      <c r="AB265" s="127">
        <f t="shared" ca="1" si="97"/>
        <v>475.55221172474421</v>
      </c>
      <c r="AD265" s="87">
        <f t="shared" si="98"/>
        <v>17</v>
      </c>
      <c r="AE265" s="69">
        <f t="shared" si="99"/>
        <v>0.19784466890013502</v>
      </c>
      <c r="AF265" s="127">
        <f t="shared" ca="1" si="100"/>
        <v>94.085469873408925</v>
      </c>
    </row>
    <row r="266" spans="3:32" outlineLevel="1" x14ac:dyDescent="0.45">
      <c r="C266" s="74">
        <f>$D$115</f>
        <v>52231</v>
      </c>
      <c r="D266" s="67">
        <f t="shared" ca="1" si="80"/>
        <v>120486.79665919238</v>
      </c>
      <c r="E266" s="67">
        <f t="shared" ca="1" si="81"/>
        <v>8752.9472644770685</v>
      </c>
      <c r="F266" s="67">
        <f t="shared" ca="1" si="82"/>
        <v>481.69625803016061</v>
      </c>
      <c r="G266" s="67">
        <f t="shared" ca="1" si="83"/>
        <v>175894.65779423574</v>
      </c>
      <c r="I266" s="83">
        <f t="shared" si="84"/>
        <v>3.5</v>
      </c>
      <c r="J266" s="83">
        <f t="shared" si="84"/>
        <v>37</v>
      </c>
      <c r="K266" s="83">
        <f t="shared" si="84"/>
        <v>75</v>
      </c>
      <c r="M266" s="127">
        <f t="shared" ca="1" si="85"/>
        <v>421.70378830717328</v>
      </c>
      <c r="N266" s="127">
        <f t="shared" ca="1" si="86"/>
        <v>323.85904878565151</v>
      </c>
      <c r="O266" s="127">
        <f t="shared" ca="1" si="87"/>
        <v>36.127219352262046</v>
      </c>
      <c r="P266" s="127">
        <f t="shared" ca="1" si="88"/>
        <v>781.69005644508684</v>
      </c>
      <c r="R266" s="64">
        <f t="shared" si="89"/>
        <v>3.8633451171874986E-2</v>
      </c>
      <c r="S266" s="127">
        <f t="shared" ca="1" si="90"/>
        <v>6.7954176732872664</v>
      </c>
      <c r="T266" s="64">
        <f t="shared" si="91"/>
        <v>0.14349567578124994</v>
      </c>
      <c r="U266" s="127">
        <f t="shared" ca="1" si="92"/>
        <v>25.240122786495562</v>
      </c>
      <c r="V266" s="64">
        <f t="shared" si="93"/>
        <v>1.6833146582031244</v>
      </c>
      <c r="W266" s="127">
        <f t="shared" ca="1" si="94"/>
        <v>296.08605576465948</v>
      </c>
      <c r="X266" s="127">
        <f t="shared" ca="1" si="95"/>
        <v>328.12159622444233</v>
      </c>
      <c r="Z266" s="127">
        <f t="shared" ca="1" si="96"/>
        <v>453.56846022064451</v>
      </c>
      <c r="AA266" s="127">
        <v>0</v>
      </c>
      <c r="AB266" s="127">
        <f t="shared" ca="1" si="97"/>
        <v>453.56846022064451</v>
      </c>
      <c r="AD266" s="87">
        <f t="shared" si="98"/>
        <v>18</v>
      </c>
      <c r="AE266" s="69">
        <f t="shared" si="99"/>
        <v>0.17985878990921364</v>
      </c>
      <c r="AF266" s="127">
        <f t="shared" ca="1" si="100"/>
        <v>81.57827439627043</v>
      </c>
    </row>
    <row r="267" spans="3:32" outlineLevel="1" x14ac:dyDescent="0.45">
      <c r="C267" s="74">
        <f>$D$116</f>
        <v>52596</v>
      </c>
      <c r="D267" s="67">
        <f t="shared" ca="1" si="80"/>
        <v>115131.05835798793</v>
      </c>
      <c r="E267" s="67">
        <f t="shared" ca="1" si="81"/>
        <v>8363.8714801371261</v>
      </c>
      <c r="F267" s="67">
        <f t="shared" ca="1" si="82"/>
        <v>460.28445881056399</v>
      </c>
      <c r="G267" s="67">
        <f t="shared" ca="1" si="83"/>
        <v>168075.99399167404</v>
      </c>
      <c r="I267" s="83">
        <f t="shared" si="84"/>
        <v>3.5</v>
      </c>
      <c r="J267" s="83">
        <f t="shared" si="84"/>
        <v>37</v>
      </c>
      <c r="K267" s="83">
        <f t="shared" si="84"/>
        <v>75</v>
      </c>
      <c r="M267" s="127">
        <f t="shared" ca="1" si="85"/>
        <v>402.95870425295777</v>
      </c>
      <c r="N267" s="127">
        <f t="shared" ca="1" si="86"/>
        <v>309.46324476507363</v>
      </c>
      <c r="O267" s="127">
        <f t="shared" ca="1" si="87"/>
        <v>34.521334410792299</v>
      </c>
      <c r="P267" s="127">
        <f t="shared" ca="1" si="88"/>
        <v>746.94328342882375</v>
      </c>
      <c r="R267" s="64">
        <f t="shared" si="89"/>
        <v>3.8633451171874986E-2</v>
      </c>
      <c r="S267" s="127">
        <f t="shared" ca="1" si="90"/>
        <v>6.493355707041693</v>
      </c>
      <c r="T267" s="64">
        <f t="shared" si="91"/>
        <v>0.14349567578124994</v>
      </c>
      <c r="U267" s="127">
        <f t="shared" ca="1" si="92"/>
        <v>24.118178340440572</v>
      </c>
      <c r="V267" s="64">
        <f t="shared" si="93"/>
        <v>1.6833146582031244</v>
      </c>
      <c r="W267" s="127">
        <f t="shared" ca="1" si="94"/>
        <v>282.92478437824519</v>
      </c>
      <c r="X267" s="127">
        <f t="shared" ca="1" si="95"/>
        <v>313.53631842572747</v>
      </c>
      <c r="Z267" s="127">
        <f t="shared" ca="1" si="96"/>
        <v>433.40696500309627</v>
      </c>
      <c r="AA267" s="127">
        <v>0</v>
      </c>
      <c r="AB267" s="127">
        <f t="shared" ca="1" si="97"/>
        <v>433.40696500309627</v>
      </c>
      <c r="AD267" s="87">
        <f t="shared" si="98"/>
        <v>19</v>
      </c>
      <c r="AE267" s="69">
        <f t="shared" si="99"/>
        <v>0.16350799082655781</v>
      </c>
      <c r="AF267" s="127">
        <f t="shared" ca="1" si="100"/>
        <v>70.865502057892527</v>
      </c>
    </row>
    <row r="268" spans="3:32" outlineLevel="1" x14ac:dyDescent="0.45">
      <c r="C268" s="74">
        <f>$D$117</f>
        <v>52962</v>
      </c>
      <c r="D268" s="67">
        <f t="shared" ca="1" si="80"/>
        <v>110175.89525399865</v>
      </c>
      <c r="E268" s="67">
        <f t="shared" ca="1" si="81"/>
        <v>8003.8960924705161</v>
      </c>
      <c r="F268" s="67">
        <f t="shared" ca="1" si="82"/>
        <v>440.47412613260036</v>
      </c>
      <c r="G268" s="67">
        <f t="shared" ca="1" si="83"/>
        <v>160842.11656561733</v>
      </c>
      <c r="I268" s="83">
        <f t="shared" si="84"/>
        <v>3.5</v>
      </c>
      <c r="J268" s="83">
        <f t="shared" si="84"/>
        <v>37</v>
      </c>
      <c r="K268" s="83">
        <f t="shared" si="84"/>
        <v>75</v>
      </c>
      <c r="M268" s="127">
        <f t="shared" ca="1" si="85"/>
        <v>385.61563338899526</v>
      </c>
      <c r="N268" s="127">
        <f t="shared" ca="1" si="86"/>
        <v>296.1441554214091</v>
      </c>
      <c r="O268" s="127">
        <f t="shared" ca="1" si="87"/>
        <v>33.035559459945027</v>
      </c>
      <c r="P268" s="127">
        <f t="shared" ca="1" si="88"/>
        <v>714.79534827034945</v>
      </c>
      <c r="R268" s="64">
        <f t="shared" si="89"/>
        <v>3.8633451171874986E-2</v>
      </c>
      <c r="S268" s="127">
        <f t="shared" ca="1" si="90"/>
        <v>6.2138860567188026</v>
      </c>
      <c r="T268" s="64">
        <f t="shared" si="91"/>
        <v>0.14349567578124994</v>
      </c>
      <c r="U268" s="127">
        <f t="shared" ca="1" si="92"/>
        <v>23.080148210669837</v>
      </c>
      <c r="V268" s="64">
        <f t="shared" si="93"/>
        <v>1.6833146582031244</v>
      </c>
      <c r="W268" s="127">
        <f t="shared" ca="1" si="94"/>
        <v>270.74789247131923</v>
      </c>
      <c r="X268" s="127">
        <f t="shared" ca="1" si="95"/>
        <v>300.0419267387079</v>
      </c>
      <c r="Z268" s="127">
        <f t="shared" ca="1" si="96"/>
        <v>414.75342153164155</v>
      </c>
      <c r="AA268" s="127">
        <v>0</v>
      </c>
      <c r="AB268" s="127">
        <f t="shared" ca="1" si="97"/>
        <v>414.75342153164155</v>
      </c>
      <c r="AD268" s="87">
        <f t="shared" si="98"/>
        <v>20</v>
      </c>
      <c r="AE268" s="69">
        <f t="shared" si="99"/>
        <v>0.14864362802414349</v>
      </c>
      <c r="AF268" s="127">
        <f t="shared" ca="1" si="100"/>
        <v>61.650453311890111</v>
      </c>
    </row>
    <row r="269" spans="3:32" outlineLevel="1" x14ac:dyDescent="0.45">
      <c r="C269" s="74">
        <f>$D$118</f>
        <v>53327</v>
      </c>
      <c r="D269" s="67">
        <f t="shared" ca="1" si="80"/>
        <v>105595.96705607761</v>
      </c>
      <c r="E269" s="67">
        <f t="shared" ca="1" si="81"/>
        <v>7671.1802173453243</v>
      </c>
      <c r="F269" s="67">
        <f t="shared" ca="1" si="82"/>
        <v>422.16395160596221</v>
      </c>
      <c r="G269" s="67">
        <f t="shared" ca="1" si="83"/>
        <v>154156.03206978532</v>
      </c>
      <c r="I269" s="83">
        <f t="shared" ref="I269:K288" si="101">I167</f>
        <v>3.5</v>
      </c>
      <c r="J269" s="83">
        <f t="shared" si="101"/>
        <v>37</v>
      </c>
      <c r="K269" s="83">
        <f t="shared" si="101"/>
        <v>75</v>
      </c>
      <c r="M269" s="127">
        <f t="shared" ca="1" si="85"/>
        <v>369.58588469627159</v>
      </c>
      <c r="N269" s="127">
        <f t="shared" ca="1" si="86"/>
        <v>283.833668041777</v>
      </c>
      <c r="O269" s="127">
        <f t="shared" ca="1" si="87"/>
        <v>31.662296370447166</v>
      </c>
      <c r="P269" s="127">
        <f t="shared" ca="1" si="88"/>
        <v>685.08184910849582</v>
      </c>
      <c r="R269" s="64">
        <f t="shared" si="89"/>
        <v>3.8633451171874986E-2</v>
      </c>
      <c r="S269" s="127">
        <f t="shared" ca="1" si="90"/>
        <v>5.9555795378180454</v>
      </c>
      <c r="T269" s="64">
        <f t="shared" si="91"/>
        <v>0.14349567578124994</v>
      </c>
      <c r="U269" s="127">
        <f t="shared" ca="1" si="92"/>
        <v>22.120723997609883</v>
      </c>
      <c r="V269" s="64">
        <f t="shared" si="93"/>
        <v>1.6833146582031244</v>
      </c>
      <c r="W269" s="127">
        <f t="shared" ca="1" si="94"/>
        <v>259.49310843350054</v>
      </c>
      <c r="X269" s="127">
        <f t="shared" ca="1" si="95"/>
        <v>287.56941196892848</v>
      </c>
      <c r="Z269" s="127">
        <f t="shared" ca="1" si="96"/>
        <v>397.51243713956734</v>
      </c>
      <c r="AA269" s="127">
        <v>0</v>
      </c>
      <c r="AB269" s="127">
        <f t="shared" ca="1" si="97"/>
        <v>397.51243713956734</v>
      </c>
      <c r="AD269" s="87">
        <f t="shared" si="98"/>
        <v>21</v>
      </c>
      <c r="AE269" s="69">
        <f t="shared" si="99"/>
        <v>0.13513057093103953</v>
      </c>
      <c r="AF269" s="127">
        <f t="shared" ca="1" si="100"/>
        <v>53.716082582858697</v>
      </c>
    </row>
    <row r="270" spans="3:32" outlineLevel="1" x14ac:dyDescent="0.45">
      <c r="C270" s="74">
        <f>$D$119</f>
        <v>53692</v>
      </c>
      <c r="D270" s="67">
        <f t="shared" ca="1" si="80"/>
        <v>101328.80447811121</v>
      </c>
      <c r="E270" s="67">
        <f t="shared" ca="1" si="81"/>
        <v>7361.1856781134584</v>
      </c>
      <c r="F270" s="67">
        <f t="shared" ca="1" si="82"/>
        <v>405.10418818618399</v>
      </c>
      <c r="G270" s="67">
        <f t="shared" ca="1" si="83"/>
        <v>147926.54367590905</v>
      </c>
      <c r="I270" s="83">
        <f t="shared" si="101"/>
        <v>3.5</v>
      </c>
      <c r="J270" s="83">
        <f t="shared" si="101"/>
        <v>37</v>
      </c>
      <c r="K270" s="83">
        <f t="shared" si="101"/>
        <v>75</v>
      </c>
      <c r="M270" s="127">
        <f t="shared" ca="1" si="85"/>
        <v>354.65081567338922</v>
      </c>
      <c r="N270" s="127">
        <f t="shared" ca="1" si="86"/>
        <v>272.36387009019796</v>
      </c>
      <c r="O270" s="127">
        <f t="shared" ca="1" si="87"/>
        <v>30.3828141139638</v>
      </c>
      <c r="P270" s="127">
        <f t="shared" ca="1" si="88"/>
        <v>657.39749987755101</v>
      </c>
      <c r="R270" s="64">
        <f t="shared" si="89"/>
        <v>3.8633451171874986E-2</v>
      </c>
      <c r="S270" s="127">
        <f t="shared" ca="1" si="90"/>
        <v>5.7149129021274652</v>
      </c>
      <c r="T270" s="64">
        <f t="shared" si="91"/>
        <v>0.14349567578124994</v>
      </c>
      <c r="U270" s="127">
        <f t="shared" ca="1" si="92"/>
        <v>21.226819350759154</v>
      </c>
      <c r="V270" s="64">
        <f t="shared" si="93"/>
        <v>1.6833146582031244</v>
      </c>
      <c r="W270" s="127">
        <f t="shared" ca="1" si="94"/>
        <v>249.00691930698238</v>
      </c>
      <c r="X270" s="127">
        <f t="shared" ca="1" si="95"/>
        <v>275.94865155986901</v>
      </c>
      <c r="Z270" s="127">
        <f t="shared" ca="1" si="96"/>
        <v>381.44884831768201</v>
      </c>
      <c r="AA270" s="127">
        <v>0</v>
      </c>
      <c r="AB270" s="127">
        <f t="shared" ca="1" si="97"/>
        <v>381.44884831768201</v>
      </c>
      <c r="AD270" s="87">
        <f t="shared" si="98"/>
        <v>22</v>
      </c>
      <c r="AE270" s="69">
        <f t="shared" si="99"/>
        <v>0.12284597357367227</v>
      </c>
      <c r="AF270" s="127">
        <f t="shared" ca="1" si="100"/>
        <v>46.859455140141691</v>
      </c>
    </row>
    <row r="271" spans="3:32" outlineLevel="1" x14ac:dyDescent="0.45">
      <c r="C271" s="74">
        <f>$D$120</f>
        <v>54057</v>
      </c>
      <c r="D271" s="67">
        <f t="shared" ca="1" si="80"/>
        <v>97275.652298986752</v>
      </c>
      <c r="E271" s="67">
        <f t="shared" ca="1" si="81"/>
        <v>7066.7382509889185</v>
      </c>
      <c r="F271" s="67">
        <f t="shared" ca="1" si="82"/>
        <v>388.90002065873659</v>
      </c>
      <c r="G271" s="67">
        <f t="shared" ca="1" si="83"/>
        <v>142009.48192887267</v>
      </c>
      <c r="I271" s="83">
        <f t="shared" si="101"/>
        <v>3.5</v>
      </c>
      <c r="J271" s="83">
        <f t="shared" si="101"/>
        <v>37</v>
      </c>
      <c r="K271" s="83">
        <f t="shared" si="101"/>
        <v>75</v>
      </c>
      <c r="M271" s="127">
        <f t="shared" ca="1" si="85"/>
        <v>340.46478304645359</v>
      </c>
      <c r="N271" s="127">
        <f t="shared" ca="1" si="86"/>
        <v>261.46931528659002</v>
      </c>
      <c r="O271" s="127">
        <f t="shared" ca="1" si="87"/>
        <v>29.167501549405245</v>
      </c>
      <c r="P271" s="127">
        <f t="shared" ca="1" si="88"/>
        <v>631.10159988244891</v>
      </c>
      <c r="R271" s="64">
        <f t="shared" si="89"/>
        <v>3.8633451171874986E-2</v>
      </c>
      <c r="S271" s="127">
        <f t="shared" ca="1" si="90"/>
        <v>5.4863163860423656</v>
      </c>
      <c r="T271" s="64">
        <f t="shared" si="91"/>
        <v>0.14349567578124994</v>
      </c>
      <c r="U271" s="127">
        <f t="shared" ca="1" si="92"/>
        <v>20.377746576728786</v>
      </c>
      <c r="V271" s="64">
        <f t="shared" si="93"/>
        <v>1.6833146582031244</v>
      </c>
      <c r="W271" s="127">
        <f t="shared" ca="1" si="94"/>
        <v>239.04664253470307</v>
      </c>
      <c r="X271" s="127">
        <f t="shared" ca="1" si="95"/>
        <v>264.91070549747423</v>
      </c>
      <c r="Z271" s="127">
        <f t="shared" ca="1" si="96"/>
        <v>366.19089438497468</v>
      </c>
      <c r="AA271" s="127">
        <v>0</v>
      </c>
      <c r="AB271" s="127">
        <f t="shared" ca="1" si="97"/>
        <v>366.19089438497468</v>
      </c>
      <c r="AD271" s="87">
        <f t="shared" si="98"/>
        <v>23</v>
      </c>
      <c r="AE271" s="69">
        <f t="shared" si="99"/>
        <v>0.11167815779424752</v>
      </c>
      <c r="AF271" s="127">
        <f t="shared" ca="1" si="100"/>
        <v>40.895524485941827</v>
      </c>
    </row>
    <row r="272" spans="3:32" outlineLevel="1" x14ac:dyDescent="0.45">
      <c r="C272" s="74">
        <f>$D$121</f>
        <v>54423</v>
      </c>
      <c r="D272" s="67">
        <f t="shared" ca="1" si="80"/>
        <v>93384.626207027279</v>
      </c>
      <c r="E272" s="67">
        <f t="shared" ca="1" si="81"/>
        <v>6784.0687209493617</v>
      </c>
      <c r="F272" s="67">
        <f t="shared" ca="1" si="82"/>
        <v>373.34401983238712</v>
      </c>
      <c r="G272" s="67">
        <f t="shared" ca="1" si="83"/>
        <v>136329.10265171775</v>
      </c>
      <c r="I272" s="83">
        <f t="shared" si="101"/>
        <v>3.5</v>
      </c>
      <c r="J272" s="83">
        <f t="shared" si="101"/>
        <v>37</v>
      </c>
      <c r="K272" s="83">
        <f t="shared" si="101"/>
        <v>75</v>
      </c>
      <c r="M272" s="127">
        <f t="shared" ca="1" si="85"/>
        <v>326.84619172459549</v>
      </c>
      <c r="N272" s="127">
        <f t="shared" ca="1" si="86"/>
        <v>251.01054267512637</v>
      </c>
      <c r="O272" s="127">
        <f t="shared" ca="1" si="87"/>
        <v>28.000801487429033</v>
      </c>
      <c r="P272" s="127">
        <f t="shared" ca="1" si="88"/>
        <v>605.8575358871509</v>
      </c>
      <c r="R272" s="64">
        <f t="shared" si="89"/>
        <v>3.8633451171874986E-2</v>
      </c>
      <c r="S272" s="127">
        <f t="shared" ca="1" si="90"/>
        <v>5.2668637306006705</v>
      </c>
      <c r="T272" s="64">
        <f t="shared" si="91"/>
        <v>0.14349567578124994</v>
      </c>
      <c r="U272" s="127">
        <f t="shared" ca="1" si="92"/>
        <v>19.562636713659632</v>
      </c>
      <c r="V272" s="64">
        <f t="shared" si="93"/>
        <v>1.6833146582031244</v>
      </c>
      <c r="W272" s="127">
        <f t="shared" ca="1" si="94"/>
        <v>229.48477683331495</v>
      </c>
      <c r="X272" s="127">
        <f t="shared" ca="1" si="95"/>
        <v>254.31427727757526</v>
      </c>
      <c r="Z272" s="127">
        <f t="shared" ca="1" si="96"/>
        <v>351.54325860957567</v>
      </c>
      <c r="AA272" s="127">
        <v>0</v>
      </c>
      <c r="AB272" s="127">
        <f t="shared" ca="1" si="97"/>
        <v>351.54325860957567</v>
      </c>
      <c r="AD272" s="87">
        <f t="shared" si="98"/>
        <v>24</v>
      </c>
      <c r="AE272" s="69">
        <f t="shared" si="99"/>
        <v>0.10152559799477048</v>
      </c>
      <c r="AF272" s="127">
        <f t="shared" ca="1" si="100"/>
        <v>35.690639551367418</v>
      </c>
    </row>
    <row r="273" spans="3:32" outlineLevel="1" x14ac:dyDescent="0.45">
      <c r="C273" s="74">
        <f>$D$122</f>
        <v>54788</v>
      </c>
      <c r="D273" s="67">
        <f t="shared" ca="1" si="80"/>
        <v>89649.241158746197</v>
      </c>
      <c r="E273" s="67">
        <f t="shared" ca="1" si="81"/>
        <v>6512.7059721113874</v>
      </c>
      <c r="F273" s="67">
        <f t="shared" ca="1" si="82"/>
        <v>358.41025903909167</v>
      </c>
      <c r="G273" s="67">
        <f t="shared" ca="1" si="83"/>
        <v>130875.93854564906</v>
      </c>
      <c r="I273" s="83">
        <f t="shared" si="101"/>
        <v>3.5</v>
      </c>
      <c r="J273" s="83">
        <f t="shared" si="101"/>
        <v>37</v>
      </c>
      <c r="K273" s="83">
        <f t="shared" si="101"/>
        <v>75</v>
      </c>
      <c r="M273" s="127">
        <f t="shared" ca="1" si="85"/>
        <v>313.77234405561171</v>
      </c>
      <c r="N273" s="127">
        <f t="shared" ca="1" si="86"/>
        <v>240.97012096812134</v>
      </c>
      <c r="O273" s="127">
        <f t="shared" ca="1" si="87"/>
        <v>26.880769427931874</v>
      </c>
      <c r="P273" s="127">
        <f t="shared" ca="1" si="88"/>
        <v>581.62323445166498</v>
      </c>
      <c r="R273" s="64">
        <f t="shared" si="89"/>
        <v>3.8633451171874986E-2</v>
      </c>
      <c r="S273" s="127">
        <f t="shared" ca="1" si="90"/>
        <v>5.0561891813766442</v>
      </c>
      <c r="T273" s="64">
        <f t="shared" si="91"/>
        <v>0.14349567578124994</v>
      </c>
      <c r="U273" s="127">
        <f t="shared" ca="1" si="92"/>
        <v>18.78013124511325</v>
      </c>
      <c r="V273" s="64">
        <f t="shared" si="93"/>
        <v>1.6833146582031244</v>
      </c>
      <c r="W273" s="127">
        <f t="shared" ca="1" si="94"/>
        <v>220.30538575998236</v>
      </c>
      <c r="X273" s="127">
        <f t="shared" ca="1" si="95"/>
        <v>244.14170618647225</v>
      </c>
      <c r="Z273" s="127">
        <f t="shared" ca="1" si="96"/>
        <v>337.48152826519276</v>
      </c>
      <c r="AA273" s="127">
        <v>0</v>
      </c>
      <c r="AB273" s="127">
        <f t="shared" ca="1" si="97"/>
        <v>337.48152826519276</v>
      </c>
      <c r="AD273" s="87">
        <f t="shared" si="98"/>
        <v>25</v>
      </c>
      <c r="AE273" s="69">
        <f t="shared" si="99"/>
        <v>9.2295998177064048E-2</v>
      </c>
      <c r="AF273" s="127">
        <f t="shared" ca="1" si="100"/>
        <v>31.14819451755702</v>
      </c>
    </row>
    <row r="274" spans="3:32" outlineLevel="1" x14ac:dyDescent="0.45">
      <c r="C274" s="74">
        <f>$D$123</f>
        <v>55153</v>
      </c>
      <c r="D274" s="67">
        <f t="shared" ca="1" si="80"/>
        <v>86063.271512396343</v>
      </c>
      <c r="E274" s="67">
        <f t="shared" ca="1" si="81"/>
        <v>6252.1977332269316</v>
      </c>
      <c r="F274" s="67">
        <f t="shared" ca="1" si="82"/>
        <v>344.07384867752802</v>
      </c>
      <c r="G274" s="67">
        <f t="shared" ca="1" si="83"/>
        <v>125640.90100382309</v>
      </c>
      <c r="I274" s="83">
        <f t="shared" si="101"/>
        <v>3.5</v>
      </c>
      <c r="J274" s="83">
        <f t="shared" si="101"/>
        <v>37</v>
      </c>
      <c r="K274" s="83">
        <f t="shared" si="101"/>
        <v>75</v>
      </c>
      <c r="M274" s="127">
        <f t="shared" ca="1" si="85"/>
        <v>301.22145029338719</v>
      </c>
      <c r="N274" s="127">
        <f t="shared" ca="1" si="86"/>
        <v>231.33131612939647</v>
      </c>
      <c r="O274" s="127">
        <f t="shared" ca="1" si="87"/>
        <v>25.805538650814601</v>
      </c>
      <c r="P274" s="127">
        <f t="shared" ca="1" si="88"/>
        <v>558.35830507359822</v>
      </c>
      <c r="R274" s="64">
        <f t="shared" si="89"/>
        <v>3.8633451171874986E-2</v>
      </c>
      <c r="S274" s="127">
        <f t="shared" ca="1" si="90"/>
        <v>4.8539416141215783</v>
      </c>
      <c r="T274" s="64">
        <f t="shared" si="91"/>
        <v>0.14349567578124994</v>
      </c>
      <c r="U274" s="127">
        <f t="shared" ca="1" si="92"/>
        <v>18.028925995308722</v>
      </c>
      <c r="V274" s="64">
        <f t="shared" si="93"/>
        <v>1.6833146582031244</v>
      </c>
      <c r="W274" s="127">
        <f t="shared" ca="1" si="94"/>
        <v>211.49317032958305</v>
      </c>
      <c r="X274" s="127">
        <f t="shared" ca="1" si="95"/>
        <v>234.37603793901334</v>
      </c>
      <c r="Z274" s="127">
        <f t="shared" ca="1" si="96"/>
        <v>323.98226713458484</v>
      </c>
      <c r="AA274" s="127">
        <v>0</v>
      </c>
      <c r="AB274" s="127">
        <f t="shared" ca="1" si="97"/>
        <v>323.98226713458484</v>
      </c>
      <c r="AD274" s="87">
        <f t="shared" si="98"/>
        <v>26</v>
      </c>
      <c r="AE274" s="69">
        <f t="shared" si="99"/>
        <v>8.3905452888240042E-2</v>
      </c>
      <c r="AF274" s="127">
        <f t="shared" ca="1" si="100"/>
        <v>27.18387885168611</v>
      </c>
    </row>
    <row r="275" spans="3:32" outlineLevel="1" x14ac:dyDescent="0.45">
      <c r="C275" s="74">
        <f>$D$124</f>
        <v>55518</v>
      </c>
      <c r="D275" s="67">
        <f t="shared" ca="1" si="80"/>
        <v>82620.740651900502</v>
      </c>
      <c r="E275" s="67">
        <f t="shared" ca="1" si="81"/>
        <v>6002.1098238978557</v>
      </c>
      <c r="F275" s="67">
        <f t="shared" ca="1" si="82"/>
        <v>330.31089473042692</v>
      </c>
      <c r="G275" s="67">
        <f t="shared" ca="1" si="83"/>
        <v>120615.26496367018</v>
      </c>
      <c r="I275" s="83">
        <f t="shared" si="101"/>
        <v>3.5</v>
      </c>
      <c r="J275" s="83">
        <f t="shared" si="101"/>
        <v>37</v>
      </c>
      <c r="K275" s="83">
        <f t="shared" si="101"/>
        <v>75</v>
      </c>
      <c r="M275" s="127">
        <f t="shared" ca="1" si="85"/>
        <v>289.17259228165176</v>
      </c>
      <c r="N275" s="127">
        <f t="shared" ca="1" si="86"/>
        <v>222.07806348422065</v>
      </c>
      <c r="O275" s="127">
        <f t="shared" ca="1" si="87"/>
        <v>24.773317104782016</v>
      </c>
      <c r="P275" s="127">
        <f t="shared" ca="1" si="88"/>
        <v>536.02397287065446</v>
      </c>
      <c r="R275" s="64">
        <f t="shared" si="89"/>
        <v>3.8633451171874986E-2</v>
      </c>
      <c r="S275" s="127">
        <f t="shared" ca="1" si="90"/>
        <v>4.6597839495567159</v>
      </c>
      <c r="T275" s="64">
        <f t="shared" si="91"/>
        <v>0.14349567578124994</v>
      </c>
      <c r="U275" s="127">
        <f t="shared" ca="1" si="92"/>
        <v>17.307768955496371</v>
      </c>
      <c r="V275" s="64">
        <f t="shared" si="93"/>
        <v>1.6833146582031244</v>
      </c>
      <c r="W275" s="127">
        <f t="shared" ca="1" si="94"/>
        <v>203.03344351639976</v>
      </c>
      <c r="X275" s="127">
        <f t="shared" ca="1" si="95"/>
        <v>225.00099642145287</v>
      </c>
      <c r="Z275" s="127">
        <f t="shared" ca="1" si="96"/>
        <v>311.02297644920156</v>
      </c>
      <c r="AA275" s="127">
        <v>0</v>
      </c>
      <c r="AB275" s="127">
        <f t="shared" ca="1" si="97"/>
        <v>311.02297644920156</v>
      </c>
      <c r="AD275" s="87">
        <f t="shared" si="98"/>
        <v>27</v>
      </c>
      <c r="AE275" s="69">
        <f t="shared" si="99"/>
        <v>7.6277684443854576E-2</v>
      </c>
      <c r="AF275" s="127">
        <f t="shared" ca="1" si="100"/>
        <v>23.724112452380609</v>
      </c>
    </row>
    <row r="276" spans="3:32" outlineLevel="1" x14ac:dyDescent="0.45">
      <c r="C276" s="74">
        <f>$D$125</f>
        <v>55884</v>
      </c>
      <c r="D276" s="67">
        <f t="shared" ca="1" si="80"/>
        <v>78751.116865011354</v>
      </c>
      <c r="E276" s="67">
        <f t="shared" ca="1" si="81"/>
        <v>5720.9950969804086</v>
      </c>
      <c r="F276" s="67">
        <f t="shared" ca="1" si="82"/>
        <v>314.84045855142011</v>
      </c>
      <c r="G276" s="67">
        <f t="shared" ca="1" si="83"/>
        <v>114966.13019820231</v>
      </c>
      <c r="I276" s="83">
        <f t="shared" si="101"/>
        <v>3.5</v>
      </c>
      <c r="J276" s="83">
        <f t="shared" si="101"/>
        <v>37</v>
      </c>
      <c r="K276" s="83">
        <f t="shared" si="101"/>
        <v>75</v>
      </c>
      <c r="M276" s="127">
        <f t="shared" ca="1" si="85"/>
        <v>275.62890902753969</v>
      </c>
      <c r="N276" s="127">
        <f t="shared" ca="1" si="86"/>
        <v>211.67681858827513</v>
      </c>
      <c r="O276" s="127">
        <f t="shared" ca="1" si="87"/>
        <v>23.613034391356507</v>
      </c>
      <c r="P276" s="127">
        <f t="shared" ca="1" si="88"/>
        <v>510.91876200717132</v>
      </c>
      <c r="R276" s="64">
        <f t="shared" si="89"/>
        <v>3.8633451171874986E-2</v>
      </c>
      <c r="S276" s="127">
        <f t="shared" ca="1" si="90"/>
        <v>4.4415383774316712</v>
      </c>
      <c r="T276" s="64">
        <f t="shared" si="91"/>
        <v>0.14349567578124994</v>
      </c>
      <c r="U276" s="127">
        <f t="shared" ca="1" si="92"/>
        <v>16.497142544746207</v>
      </c>
      <c r="V276" s="64">
        <f t="shared" si="93"/>
        <v>1.6833146582031244</v>
      </c>
      <c r="W276" s="127">
        <f t="shared" ca="1" si="94"/>
        <v>193.52417215952283</v>
      </c>
      <c r="X276" s="127">
        <f t="shared" ca="1" si="95"/>
        <v>214.4628530817007</v>
      </c>
      <c r="Z276" s="127">
        <f t="shared" ca="1" si="96"/>
        <v>296.45590892547062</v>
      </c>
      <c r="AA276" s="127">
        <v>0</v>
      </c>
      <c r="AB276" s="127">
        <f t="shared" ca="1" si="97"/>
        <v>296.45590892547062</v>
      </c>
      <c r="AD276" s="87">
        <f t="shared" si="98"/>
        <v>28</v>
      </c>
      <c r="AE276" s="69">
        <f t="shared" si="99"/>
        <v>6.9343349494413245E-2</v>
      </c>
      <c r="AF276" s="127">
        <f t="shared" ca="1" si="100"/>
        <v>20.557245702302854</v>
      </c>
    </row>
    <row r="277" spans="3:32" outlineLevel="1" x14ac:dyDescent="0.45">
      <c r="C277" s="74">
        <f>$D$126</f>
        <v>56249</v>
      </c>
      <c r="D277" s="67">
        <f t="shared" ca="1" si="80"/>
        <v>70689.67073726072</v>
      </c>
      <c r="E277" s="67">
        <f t="shared" ca="1" si="81"/>
        <v>5135.3590373612506</v>
      </c>
      <c r="F277" s="67">
        <f t="shared" ca="1" si="82"/>
        <v>282.61146299572374</v>
      </c>
      <c r="G277" s="67">
        <f t="shared" ca="1" si="83"/>
        <v>103197.49373940256</v>
      </c>
      <c r="I277" s="83">
        <f t="shared" si="101"/>
        <v>3.5</v>
      </c>
      <c r="J277" s="83">
        <f t="shared" si="101"/>
        <v>37</v>
      </c>
      <c r="K277" s="83">
        <f t="shared" si="101"/>
        <v>75</v>
      </c>
      <c r="M277" s="127">
        <f t="shared" ca="1" si="85"/>
        <v>247.41384758041252</v>
      </c>
      <c r="N277" s="127">
        <f t="shared" ca="1" si="86"/>
        <v>190.0082843823663</v>
      </c>
      <c r="O277" s="127">
        <f t="shared" ca="1" si="87"/>
        <v>21.195859724679281</v>
      </c>
      <c r="P277" s="127">
        <f t="shared" ca="1" si="88"/>
        <v>458.61799168745813</v>
      </c>
      <c r="R277" s="64">
        <f t="shared" si="89"/>
        <v>3.8633451171874986E-2</v>
      </c>
      <c r="S277" s="127">
        <f t="shared" ca="1" si="90"/>
        <v>3.9868753354410833</v>
      </c>
      <c r="T277" s="64">
        <f t="shared" si="91"/>
        <v>0.14349567578124994</v>
      </c>
      <c r="U277" s="127">
        <f t="shared" ca="1" si="92"/>
        <v>14.808394103066881</v>
      </c>
      <c r="V277" s="64">
        <f t="shared" si="93"/>
        <v>1.6833146582031244</v>
      </c>
      <c r="W277" s="127">
        <f t="shared" ca="1" si="94"/>
        <v>173.71385390136149</v>
      </c>
      <c r="X277" s="127">
        <f t="shared" ca="1" si="95"/>
        <v>192.50912333986946</v>
      </c>
      <c r="Z277" s="127">
        <f t="shared" ca="1" si="96"/>
        <v>266.10886834758867</v>
      </c>
      <c r="AA277" s="127">
        <v>0</v>
      </c>
      <c r="AB277" s="127">
        <f t="shared" ca="1" si="97"/>
        <v>266.10886834758867</v>
      </c>
      <c r="AD277" s="87">
        <f t="shared" si="98"/>
        <v>29</v>
      </c>
      <c r="AE277" s="69">
        <f t="shared" si="99"/>
        <v>6.3039408631284766E-2</v>
      </c>
      <c r="AF277" s="127">
        <f t="shared" ca="1" si="100"/>
        <v>16.775345692172401</v>
      </c>
    </row>
    <row r="278" spans="3:32" outlineLevel="1" x14ac:dyDescent="0.45">
      <c r="C278" s="74">
        <f>$D$127</f>
        <v>56614</v>
      </c>
      <c r="D278" s="67">
        <f t="shared" ca="1" si="80"/>
        <v>59168.869323096216</v>
      </c>
      <c r="E278" s="67">
        <f t="shared" ca="1" si="81"/>
        <v>4298.412832309984</v>
      </c>
      <c r="F278" s="67">
        <f t="shared" ca="1" si="82"/>
        <v>236.55225082819504</v>
      </c>
      <c r="G278" s="67">
        <f t="shared" ca="1" si="83"/>
        <v>86378.659821925277</v>
      </c>
      <c r="I278" s="83">
        <f t="shared" si="101"/>
        <v>3.5</v>
      </c>
      <c r="J278" s="83">
        <f t="shared" si="101"/>
        <v>37</v>
      </c>
      <c r="K278" s="83">
        <f t="shared" si="101"/>
        <v>75</v>
      </c>
      <c r="M278" s="127">
        <f t="shared" ca="1" si="85"/>
        <v>207.09104263083674</v>
      </c>
      <c r="N278" s="127">
        <f t="shared" ca="1" si="86"/>
        <v>159.04127479546943</v>
      </c>
      <c r="O278" s="127">
        <f t="shared" ca="1" si="87"/>
        <v>17.741418812114627</v>
      </c>
      <c r="P278" s="127">
        <f t="shared" ca="1" si="88"/>
        <v>383.87373623842075</v>
      </c>
      <c r="R278" s="64">
        <f t="shared" si="89"/>
        <v>3.8633451171874986E-2</v>
      </c>
      <c r="S278" s="127">
        <f t="shared" ca="1" si="90"/>
        <v>3.33710573652235</v>
      </c>
      <c r="T278" s="64">
        <f t="shared" si="91"/>
        <v>0.14349567578124994</v>
      </c>
      <c r="U278" s="127">
        <f t="shared" ca="1" si="92"/>
        <v>12.39496416422587</v>
      </c>
      <c r="V278" s="64">
        <f t="shared" si="93"/>
        <v>1.6833146582031244</v>
      </c>
      <c r="W278" s="127">
        <f t="shared" ca="1" si="94"/>
        <v>145.4024642341881</v>
      </c>
      <c r="X278" s="127">
        <f t="shared" ca="1" si="95"/>
        <v>161.13453413493633</v>
      </c>
      <c r="Z278" s="127">
        <f t="shared" ca="1" si="96"/>
        <v>222.73920210348442</v>
      </c>
      <c r="AA278" s="127">
        <v>0</v>
      </c>
      <c r="AB278" s="127">
        <f t="shared" ca="1" si="97"/>
        <v>222.73920210348442</v>
      </c>
      <c r="AD278" s="87">
        <f t="shared" si="98"/>
        <v>30</v>
      </c>
      <c r="AE278" s="69">
        <f t="shared" si="99"/>
        <v>5.7308553301167964E-2</v>
      </c>
      <c r="AF278" s="127">
        <f t="shared" ca="1" si="100"/>
        <v>12.764861436007161</v>
      </c>
    </row>
    <row r="279" spans="3:32" outlineLevel="1" x14ac:dyDescent="0.45">
      <c r="C279" s="74">
        <f>$D$128</f>
        <v>56979</v>
      </c>
      <c r="D279" s="67">
        <f t="shared" ca="1" si="80"/>
        <v>48108.899965498276</v>
      </c>
      <c r="E279" s="67">
        <f t="shared" ca="1" si="81"/>
        <v>3494.9444754607662</v>
      </c>
      <c r="F279" s="67">
        <f t="shared" ca="1" si="82"/>
        <v>192.33540714736748</v>
      </c>
      <c r="G279" s="67">
        <f t="shared" ca="1" si="83"/>
        <v>70232.579261147068</v>
      </c>
      <c r="I279" s="83">
        <f t="shared" si="101"/>
        <v>3.5</v>
      </c>
      <c r="J279" s="83">
        <f t="shared" si="101"/>
        <v>37</v>
      </c>
      <c r="K279" s="83">
        <f t="shared" si="101"/>
        <v>75</v>
      </c>
      <c r="M279" s="127">
        <f t="shared" ca="1" si="85"/>
        <v>168.38114987924399</v>
      </c>
      <c r="N279" s="127">
        <f t="shared" ca="1" si="86"/>
        <v>129.31294559204835</v>
      </c>
      <c r="O279" s="127">
        <f t="shared" ca="1" si="87"/>
        <v>14.425155536052561</v>
      </c>
      <c r="P279" s="127">
        <f t="shared" ca="1" si="88"/>
        <v>312.11925100734493</v>
      </c>
      <c r="R279" s="64">
        <f t="shared" si="89"/>
        <v>3.8633451171874986E-2</v>
      </c>
      <c r="S279" s="127">
        <f t="shared" ca="1" si="90"/>
        <v>2.7133269215603648</v>
      </c>
      <c r="T279" s="64">
        <f t="shared" si="91"/>
        <v>0.14349567578124994</v>
      </c>
      <c r="U279" s="127">
        <f t="shared" ca="1" si="92"/>
        <v>10.078071422938498</v>
      </c>
      <c r="V279" s="64">
        <f t="shared" si="93"/>
        <v>1.6833146582031244</v>
      </c>
      <c r="W279" s="127">
        <f t="shared" ca="1" si="94"/>
        <v>118.22353015370162</v>
      </c>
      <c r="X279" s="127">
        <f t="shared" ca="1" si="95"/>
        <v>131.01492849820048</v>
      </c>
      <c r="Z279" s="127">
        <f t="shared" ca="1" si="96"/>
        <v>181.10432250914445</v>
      </c>
      <c r="AA279" s="127">
        <v>0</v>
      </c>
      <c r="AB279" s="127">
        <f t="shared" ca="1" si="97"/>
        <v>181.10432250914445</v>
      </c>
      <c r="AD279" s="87">
        <f t="shared" si="98"/>
        <v>31</v>
      </c>
      <c r="AE279" s="69">
        <f t="shared" si="99"/>
        <v>5.2098684819243603E-2</v>
      </c>
      <c r="AF279" s="127">
        <f t="shared" ca="1" si="100"/>
        <v>9.4352970178065618</v>
      </c>
    </row>
    <row r="280" spans="3:32" outlineLevel="1" x14ac:dyDescent="0.45">
      <c r="C280" s="74">
        <f>$D$129</f>
        <v>57345</v>
      </c>
      <c r="D280" s="67">
        <f t="shared" ca="1" si="80"/>
        <v>37491.329382204261</v>
      </c>
      <c r="E280" s="67">
        <f t="shared" ca="1" si="81"/>
        <v>2723.6148528855178</v>
      </c>
      <c r="F280" s="67">
        <f t="shared" ca="1" si="82"/>
        <v>149.88723721377306</v>
      </c>
      <c r="G280" s="67">
        <f t="shared" ca="1" si="83"/>
        <v>54732.341922800006</v>
      </c>
      <c r="I280" s="83">
        <f t="shared" si="101"/>
        <v>3.5</v>
      </c>
      <c r="J280" s="83">
        <f t="shared" si="101"/>
        <v>37</v>
      </c>
      <c r="K280" s="83">
        <f t="shared" si="101"/>
        <v>75</v>
      </c>
      <c r="M280" s="127">
        <f t="shared" ca="1" si="85"/>
        <v>131.2196528377149</v>
      </c>
      <c r="N280" s="127">
        <f t="shared" ca="1" si="86"/>
        <v>100.77374955676416</v>
      </c>
      <c r="O280" s="127">
        <f t="shared" ca="1" si="87"/>
        <v>11.24154279103298</v>
      </c>
      <c r="P280" s="127">
        <f t="shared" ca="1" si="88"/>
        <v>243.23494518551203</v>
      </c>
      <c r="R280" s="64">
        <f t="shared" si="89"/>
        <v>3.8633451171874986E-2</v>
      </c>
      <c r="S280" s="127">
        <f t="shared" ca="1" si="90"/>
        <v>2.1144992591968603</v>
      </c>
      <c r="T280" s="64">
        <f t="shared" si="91"/>
        <v>0.14349567578124994</v>
      </c>
      <c r="U280" s="127">
        <f t="shared" ca="1" si="92"/>
        <v>7.8538543913026233</v>
      </c>
      <c r="V280" s="64">
        <f t="shared" si="93"/>
        <v>1.6833146582031244</v>
      </c>
      <c r="W280" s="127">
        <f t="shared" ca="1" si="94"/>
        <v>92.131753436434636</v>
      </c>
      <c r="X280" s="127">
        <f t="shared" ca="1" si="95"/>
        <v>102.10010708693412</v>
      </c>
      <c r="Z280" s="127">
        <f t="shared" ca="1" si="96"/>
        <v>141.13483809857792</v>
      </c>
      <c r="AA280" s="127">
        <v>0</v>
      </c>
      <c r="AB280" s="127">
        <f t="shared" ca="1" si="97"/>
        <v>141.13483809857792</v>
      </c>
      <c r="AD280" s="87">
        <f t="shared" si="98"/>
        <v>32</v>
      </c>
      <c r="AE280" s="69">
        <f t="shared" si="99"/>
        <v>4.7362440744766907E-2</v>
      </c>
      <c r="AF280" s="127">
        <f t="shared" ca="1" si="100"/>
        <v>6.6844904064661677</v>
      </c>
    </row>
    <row r="281" spans="3:32" outlineLevel="1" x14ac:dyDescent="0.45">
      <c r="C281" s="74">
        <f>$D$130</f>
        <v>57710</v>
      </c>
      <c r="D281" s="67">
        <f t="shared" ca="1" si="80"/>
        <v>27298.461622242019</v>
      </c>
      <c r="E281" s="67">
        <f t="shared" ca="1" si="81"/>
        <v>1983.1384152132803</v>
      </c>
      <c r="F281" s="67">
        <f t="shared" ca="1" si="82"/>
        <v>109.13699407752243</v>
      </c>
      <c r="G281" s="67">
        <f t="shared" ca="1" si="83"/>
        <v>39852.114077986829</v>
      </c>
      <c r="I281" s="83">
        <f t="shared" si="101"/>
        <v>3.5</v>
      </c>
      <c r="J281" s="83">
        <f t="shared" si="101"/>
        <v>37</v>
      </c>
      <c r="K281" s="83">
        <f t="shared" si="101"/>
        <v>75</v>
      </c>
      <c r="M281" s="127">
        <f t="shared" ca="1" si="85"/>
        <v>95.544615677847062</v>
      </c>
      <c r="N281" s="127">
        <f t="shared" ca="1" si="86"/>
        <v>73.376121362891368</v>
      </c>
      <c r="O281" s="127">
        <f t="shared" ca="1" si="87"/>
        <v>8.185274555814182</v>
      </c>
      <c r="P281" s="127">
        <f t="shared" ca="1" si="88"/>
        <v>177.10601159655261</v>
      </c>
      <c r="R281" s="64">
        <f t="shared" si="89"/>
        <v>3.8633451171874986E-2</v>
      </c>
      <c r="S281" s="127">
        <f t="shared" ca="1" si="90"/>
        <v>1.539624703327896</v>
      </c>
      <c r="T281" s="64">
        <f t="shared" si="91"/>
        <v>0.14349567578124994</v>
      </c>
      <c r="U281" s="127">
        <f t="shared" ca="1" si="92"/>
        <v>5.7186060409321842</v>
      </c>
      <c r="V281" s="64">
        <f t="shared" si="93"/>
        <v>1.6833146582031244</v>
      </c>
      <c r="W281" s="127">
        <f t="shared" ca="1" si="94"/>
        <v>67.083647787858325</v>
      </c>
      <c r="X281" s="127">
        <f t="shared" ca="1" si="95"/>
        <v>74.341878532118415</v>
      </c>
      <c r="Z281" s="127">
        <f t="shared" ca="1" si="96"/>
        <v>102.76413306443419</v>
      </c>
      <c r="AA281" s="127">
        <v>0</v>
      </c>
      <c r="AB281" s="127">
        <f t="shared" ca="1" si="97"/>
        <v>102.76413306443419</v>
      </c>
      <c r="AD281" s="87">
        <f t="shared" si="98"/>
        <v>33</v>
      </c>
      <c r="AE281" s="69">
        <f t="shared" si="99"/>
        <v>4.3056764313424457E-2</v>
      </c>
      <c r="AF281" s="127">
        <f t="shared" ca="1" si="100"/>
        <v>4.4246910572287321</v>
      </c>
    </row>
    <row r="282" spans="3:32" outlineLevel="1" x14ac:dyDescent="0.45">
      <c r="C282" s="74">
        <f>$D$131</f>
        <v>58075</v>
      </c>
      <c r="D282" s="67">
        <f t="shared" ca="1" si="80"/>
        <v>17513.308572678252</v>
      </c>
      <c r="E282" s="67">
        <f t="shared" ca="1" si="81"/>
        <v>1272.2810350479313</v>
      </c>
      <c r="F282" s="67">
        <f t="shared" ca="1" si="82"/>
        <v>70.016760666721794</v>
      </c>
      <c r="G282" s="67">
        <f t="shared" ca="1" si="83"/>
        <v>25567.095346966169</v>
      </c>
      <c r="I282" s="83">
        <f t="shared" si="101"/>
        <v>3.5</v>
      </c>
      <c r="J282" s="83">
        <f t="shared" si="101"/>
        <v>37</v>
      </c>
      <c r="K282" s="83">
        <f t="shared" si="101"/>
        <v>75</v>
      </c>
      <c r="M282" s="127">
        <f t="shared" ca="1" si="85"/>
        <v>61.296580004373887</v>
      </c>
      <c r="N282" s="127">
        <f t="shared" ca="1" si="86"/>
        <v>47.074398296773452</v>
      </c>
      <c r="O282" s="127">
        <f t="shared" ca="1" si="87"/>
        <v>5.2512570500041349</v>
      </c>
      <c r="P282" s="127">
        <f t="shared" ca="1" si="88"/>
        <v>113.62223535115149</v>
      </c>
      <c r="R282" s="64">
        <f t="shared" si="89"/>
        <v>3.8633451171874986E-2</v>
      </c>
      <c r="S282" s="127">
        <f t="shared" ca="1" si="90"/>
        <v>0.98774512969368955</v>
      </c>
      <c r="T282" s="64">
        <f t="shared" si="91"/>
        <v>0.14349567578124994</v>
      </c>
      <c r="U282" s="127">
        <f t="shared" ca="1" si="92"/>
        <v>3.6687676245765615</v>
      </c>
      <c r="V282" s="64">
        <f t="shared" si="93"/>
        <v>1.6833146582031244</v>
      </c>
      <c r="W282" s="127">
        <f t="shared" ca="1" si="94"/>
        <v>43.03746636522505</v>
      </c>
      <c r="X282" s="127">
        <f t="shared" ca="1" si="95"/>
        <v>47.693979119495303</v>
      </c>
      <c r="Z282" s="127">
        <f t="shared" ca="1" si="96"/>
        <v>65.928256231656178</v>
      </c>
      <c r="AA282" s="127">
        <v>0</v>
      </c>
      <c r="AB282" s="127">
        <f t="shared" ca="1" si="97"/>
        <v>65.928256231656178</v>
      </c>
      <c r="AD282" s="87">
        <f t="shared" si="98"/>
        <v>34</v>
      </c>
      <c r="AE282" s="69">
        <f t="shared" si="99"/>
        <v>3.9142513012204054E-2</v>
      </c>
      <c r="AF282" s="127">
        <f t="shared" ca="1" si="100"/>
        <v>2.5805976274195248</v>
      </c>
    </row>
    <row r="283" spans="3:32" outlineLevel="1" x14ac:dyDescent="0.45">
      <c r="C283" s="74">
        <f>$D$132</f>
        <v>58440</v>
      </c>
      <c r="D283" s="67">
        <f t="shared" ca="1" si="80"/>
        <v>8392.9336571133044</v>
      </c>
      <c r="E283" s="67">
        <f t="shared" ca="1" si="81"/>
        <v>609.71747720012661</v>
      </c>
      <c r="F283" s="67">
        <f t="shared" ca="1" si="82"/>
        <v>33.554255309504292</v>
      </c>
      <c r="G283" s="67">
        <f t="shared" ca="1" si="83"/>
        <v>12252.564052171088</v>
      </c>
      <c r="I283" s="83">
        <f t="shared" si="101"/>
        <v>3.5</v>
      </c>
      <c r="J283" s="83">
        <f t="shared" si="101"/>
        <v>37</v>
      </c>
      <c r="K283" s="83">
        <f t="shared" si="101"/>
        <v>75</v>
      </c>
      <c r="M283" s="127">
        <f t="shared" ca="1" si="85"/>
        <v>29.375267799896566</v>
      </c>
      <c r="N283" s="127">
        <f t="shared" ca="1" si="86"/>
        <v>22.559546656404684</v>
      </c>
      <c r="O283" s="127">
        <f t="shared" ca="1" si="87"/>
        <v>2.5165691482128216</v>
      </c>
      <c r="P283" s="127">
        <f t="shared" ca="1" si="88"/>
        <v>54.451383604514078</v>
      </c>
      <c r="R283" s="64">
        <f t="shared" si="89"/>
        <v>3.8633451171874986E-2</v>
      </c>
      <c r="S283" s="127">
        <f t="shared" ca="1" si="90"/>
        <v>0.47335883503982246</v>
      </c>
      <c r="T283" s="64">
        <f t="shared" si="91"/>
        <v>0.14349567578124994</v>
      </c>
      <c r="U283" s="127">
        <f t="shared" ca="1" si="92"/>
        <v>1.7581899587193404</v>
      </c>
      <c r="V283" s="64">
        <f t="shared" si="93"/>
        <v>1.6833146582031244</v>
      </c>
      <c r="W283" s="127">
        <f t="shared" ca="1" si="94"/>
        <v>20.624920669592267</v>
      </c>
      <c r="X283" s="127">
        <f t="shared" ca="1" si="95"/>
        <v>22.856469463351431</v>
      </c>
      <c r="Z283" s="127">
        <f t="shared" ca="1" si="96"/>
        <v>31.594914141162647</v>
      </c>
      <c r="AA283" s="127">
        <v>0</v>
      </c>
      <c r="AB283" s="127">
        <f t="shared" ca="1" si="97"/>
        <v>31.594914141162647</v>
      </c>
      <c r="AD283" s="87">
        <f t="shared" si="98"/>
        <v>35</v>
      </c>
      <c r="AE283" s="69">
        <f t="shared" si="99"/>
        <v>3.5584102738367311E-2</v>
      </c>
      <c r="AF283" s="127">
        <f t="shared" ca="1" si="100"/>
        <v>1.1242766708090259</v>
      </c>
    </row>
    <row r="284" spans="3:32" outlineLevel="1" x14ac:dyDescent="0.45">
      <c r="C284" s="74">
        <f>$D$133</f>
        <v>58806</v>
      </c>
      <c r="D284" s="67">
        <f t="shared" ca="1" si="80"/>
        <v>2032.6433829122411</v>
      </c>
      <c r="E284" s="67">
        <f t="shared" ca="1" si="81"/>
        <v>147.66448134930747</v>
      </c>
      <c r="F284" s="67">
        <f t="shared" ca="1" si="82"/>
        <v>8.1263403012374216</v>
      </c>
      <c r="G284" s="67">
        <f t="shared" ca="1" si="83"/>
        <v>2967.3883128155103</v>
      </c>
      <c r="I284" s="83">
        <f t="shared" si="101"/>
        <v>3.5</v>
      </c>
      <c r="J284" s="83">
        <f t="shared" si="101"/>
        <v>37</v>
      </c>
      <c r="K284" s="83">
        <f t="shared" si="101"/>
        <v>75</v>
      </c>
      <c r="M284" s="127">
        <f t="shared" ca="1" si="85"/>
        <v>7.1142518401928436</v>
      </c>
      <c r="N284" s="127">
        <f t="shared" ca="1" si="86"/>
        <v>5.4635858099243757</v>
      </c>
      <c r="O284" s="127">
        <f t="shared" ca="1" si="87"/>
        <v>0.60947552259280668</v>
      </c>
      <c r="P284" s="127">
        <f t="shared" ca="1" si="88"/>
        <v>13.187313172710025</v>
      </c>
      <c r="R284" s="64">
        <f t="shared" si="89"/>
        <v>3.8633451171874986E-2</v>
      </c>
      <c r="S284" s="127">
        <f t="shared" ca="1" si="90"/>
        <v>0.11464045149115051</v>
      </c>
      <c r="T284" s="64">
        <f t="shared" si="91"/>
        <v>0.14349567578124994</v>
      </c>
      <c r="U284" s="127">
        <f t="shared" ca="1" si="92"/>
        <v>0.42580739125284472</v>
      </c>
      <c r="V284" s="64">
        <f t="shared" si="93"/>
        <v>1.6833146582031244</v>
      </c>
      <c r="W284" s="127">
        <f t="shared" ca="1" si="94"/>
        <v>4.9950482435429864</v>
      </c>
      <c r="X284" s="127">
        <f t="shared" ca="1" si="95"/>
        <v>5.5354960862869822</v>
      </c>
      <c r="Z284" s="127">
        <f t="shared" ca="1" si="96"/>
        <v>7.6518170864230433</v>
      </c>
      <c r="AA284" s="127">
        <v>0</v>
      </c>
      <c r="AB284" s="127">
        <f t="shared" ca="1" si="97"/>
        <v>7.6518170864230433</v>
      </c>
      <c r="AD284" s="87">
        <f t="shared" si="98"/>
        <v>36</v>
      </c>
      <c r="AE284" s="69">
        <f t="shared" si="99"/>
        <v>3.2349184307606652E-2</v>
      </c>
      <c r="AF284" s="127">
        <f t="shared" ca="1" si="100"/>
        <v>0.24753004121679276</v>
      </c>
    </row>
    <row r="285" spans="3:32" outlineLevel="1" x14ac:dyDescent="0.45">
      <c r="C285" s="74">
        <f>$D$134</f>
        <v>59171</v>
      </c>
      <c r="D285" s="67">
        <f t="shared" ca="1" si="80"/>
        <v>0</v>
      </c>
      <c r="E285" s="67">
        <f t="shared" ca="1" si="81"/>
        <v>0</v>
      </c>
      <c r="F285" s="67">
        <f t="shared" ca="1" si="82"/>
        <v>0</v>
      </c>
      <c r="G285" s="67">
        <f t="shared" ca="1" si="83"/>
        <v>0</v>
      </c>
      <c r="I285" s="83">
        <f t="shared" si="101"/>
        <v>3.5</v>
      </c>
      <c r="J285" s="83">
        <f t="shared" si="101"/>
        <v>37</v>
      </c>
      <c r="K285" s="83">
        <f t="shared" si="101"/>
        <v>75</v>
      </c>
      <c r="M285" s="127">
        <f t="shared" ca="1" si="85"/>
        <v>0</v>
      </c>
      <c r="N285" s="127">
        <f t="shared" ca="1" si="86"/>
        <v>0</v>
      </c>
      <c r="O285" s="127">
        <f t="shared" ca="1" si="87"/>
        <v>0</v>
      </c>
      <c r="P285" s="127">
        <f t="shared" ca="1" si="88"/>
        <v>0</v>
      </c>
      <c r="R285" s="64">
        <f t="shared" si="89"/>
        <v>3.8633451171874986E-2</v>
      </c>
      <c r="S285" s="127">
        <f t="shared" ca="1" si="90"/>
        <v>0</v>
      </c>
      <c r="T285" s="64">
        <f t="shared" si="91"/>
        <v>0.14349567578124994</v>
      </c>
      <c r="U285" s="127">
        <f t="shared" ca="1" si="92"/>
        <v>0</v>
      </c>
      <c r="V285" s="64">
        <f t="shared" si="93"/>
        <v>1.6833146582031244</v>
      </c>
      <c r="W285" s="127">
        <f t="shared" ca="1" si="94"/>
        <v>0</v>
      </c>
      <c r="X285" s="127">
        <f t="shared" ca="1" si="95"/>
        <v>0</v>
      </c>
      <c r="Z285" s="127">
        <f t="shared" ca="1" si="96"/>
        <v>0</v>
      </c>
      <c r="AA285" s="127">
        <v>0</v>
      </c>
      <c r="AB285" s="127">
        <f t="shared" ca="1" si="97"/>
        <v>0</v>
      </c>
      <c r="AD285" s="87">
        <f t="shared" si="98"/>
        <v>37</v>
      </c>
      <c r="AE285" s="69">
        <f t="shared" si="99"/>
        <v>2.94083493705515E-2</v>
      </c>
      <c r="AF285" s="127">
        <f t="shared" ca="1" si="100"/>
        <v>0</v>
      </c>
    </row>
    <row r="286" spans="3:32" outlineLevel="1" x14ac:dyDescent="0.45">
      <c r="C286" s="74">
        <f>$D$135</f>
        <v>59536</v>
      </c>
      <c r="D286" s="67">
        <f t="shared" ca="1" si="80"/>
        <v>0</v>
      </c>
      <c r="E286" s="67">
        <f t="shared" ca="1" si="81"/>
        <v>0</v>
      </c>
      <c r="F286" s="67">
        <f t="shared" ca="1" si="82"/>
        <v>0</v>
      </c>
      <c r="G286" s="67">
        <f t="shared" ca="1" si="83"/>
        <v>0</v>
      </c>
      <c r="I286" s="83">
        <f t="shared" si="101"/>
        <v>3.5</v>
      </c>
      <c r="J286" s="83">
        <f t="shared" si="101"/>
        <v>37</v>
      </c>
      <c r="K286" s="83">
        <f t="shared" si="101"/>
        <v>75</v>
      </c>
      <c r="M286" s="127">
        <f t="shared" ca="1" si="85"/>
        <v>0</v>
      </c>
      <c r="N286" s="127">
        <f t="shared" ca="1" si="86"/>
        <v>0</v>
      </c>
      <c r="O286" s="127">
        <f t="shared" ca="1" si="87"/>
        <v>0</v>
      </c>
      <c r="P286" s="127">
        <f t="shared" ca="1" si="88"/>
        <v>0</v>
      </c>
      <c r="R286" s="64">
        <f t="shared" si="89"/>
        <v>3.8633451171874986E-2</v>
      </c>
      <c r="S286" s="127">
        <f t="shared" ca="1" si="90"/>
        <v>0</v>
      </c>
      <c r="T286" s="64">
        <f t="shared" si="91"/>
        <v>0.14349567578124994</v>
      </c>
      <c r="U286" s="127">
        <f t="shared" ca="1" si="92"/>
        <v>0</v>
      </c>
      <c r="V286" s="64">
        <f t="shared" si="93"/>
        <v>1.6833146582031244</v>
      </c>
      <c r="W286" s="127">
        <f t="shared" ca="1" si="94"/>
        <v>0</v>
      </c>
      <c r="X286" s="127">
        <f t="shared" ca="1" si="95"/>
        <v>0</v>
      </c>
      <c r="Z286" s="127">
        <f t="shared" ca="1" si="96"/>
        <v>0</v>
      </c>
      <c r="AA286" s="127">
        <v>0</v>
      </c>
      <c r="AB286" s="127">
        <f t="shared" ca="1" si="97"/>
        <v>0</v>
      </c>
      <c r="AD286" s="87">
        <f t="shared" si="98"/>
        <v>38</v>
      </c>
      <c r="AE286" s="69">
        <f t="shared" si="99"/>
        <v>2.6734863064137721E-2</v>
      </c>
      <c r="AF286" s="127">
        <f t="shared" ca="1" si="100"/>
        <v>0</v>
      </c>
    </row>
    <row r="287" spans="3:32" outlineLevel="1" x14ac:dyDescent="0.45">
      <c r="C287" s="74">
        <f>$D$136</f>
        <v>59901</v>
      </c>
      <c r="D287" s="67">
        <f t="shared" ca="1" si="80"/>
        <v>0</v>
      </c>
      <c r="E287" s="67">
        <f t="shared" ca="1" si="81"/>
        <v>0</v>
      </c>
      <c r="F287" s="67">
        <f t="shared" ca="1" si="82"/>
        <v>0</v>
      </c>
      <c r="G287" s="67">
        <f t="shared" ca="1" si="83"/>
        <v>0</v>
      </c>
      <c r="I287" s="83">
        <f t="shared" si="101"/>
        <v>3.5</v>
      </c>
      <c r="J287" s="83">
        <f t="shared" si="101"/>
        <v>37</v>
      </c>
      <c r="K287" s="83">
        <f t="shared" si="101"/>
        <v>75</v>
      </c>
      <c r="M287" s="127">
        <f t="shared" ca="1" si="85"/>
        <v>0</v>
      </c>
      <c r="N287" s="127">
        <f t="shared" ca="1" si="86"/>
        <v>0</v>
      </c>
      <c r="O287" s="127">
        <f t="shared" ca="1" si="87"/>
        <v>0</v>
      </c>
      <c r="P287" s="127">
        <f t="shared" ca="1" si="88"/>
        <v>0</v>
      </c>
      <c r="R287" s="64">
        <f t="shared" si="89"/>
        <v>3.8633451171874986E-2</v>
      </c>
      <c r="S287" s="127">
        <f t="shared" ca="1" si="90"/>
        <v>0</v>
      </c>
      <c r="T287" s="64">
        <f t="shared" si="91"/>
        <v>0.14349567578124994</v>
      </c>
      <c r="U287" s="127">
        <f t="shared" ca="1" si="92"/>
        <v>0</v>
      </c>
      <c r="V287" s="64">
        <f t="shared" si="93"/>
        <v>1.6833146582031244</v>
      </c>
      <c r="W287" s="127">
        <f t="shared" ca="1" si="94"/>
        <v>0</v>
      </c>
      <c r="X287" s="127">
        <f t="shared" ca="1" si="95"/>
        <v>0</v>
      </c>
      <c r="Z287" s="127">
        <f t="shared" ca="1" si="96"/>
        <v>0</v>
      </c>
      <c r="AA287" s="127">
        <v>0</v>
      </c>
      <c r="AB287" s="127">
        <f t="shared" ca="1" si="97"/>
        <v>0</v>
      </c>
      <c r="AD287" s="87">
        <f t="shared" si="98"/>
        <v>39</v>
      </c>
      <c r="AE287" s="69">
        <f t="shared" si="99"/>
        <v>2.4304420967397926E-2</v>
      </c>
      <c r="AF287" s="127">
        <f t="shared" ca="1" si="100"/>
        <v>0</v>
      </c>
    </row>
    <row r="288" spans="3:32" outlineLevel="1" x14ac:dyDescent="0.45">
      <c r="C288" s="74">
        <f>$D$137</f>
        <v>60267</v>
      </c>
      <c r="D288" s="67">
        <f t="shared" ca="1" si="80"/>
        <v>0</v>
      </c>
      <c r="E288" s="67">
        <f t="shared" ca="1" si="81"/>
        <v>0</v>
      </c>
      <c r="F288" s="67">
        <f t="shared" ca="1" si="82"/>
        <v>0</v>
      </c>
      <c r="G288" s="67">
        <f t="shared" ca="1" si="83"/>
        <v>0</v>
      </c>
      <c r="I288" s="83">
        <f t="shared" si="101"/>
        <v>3.5</v>
      </c>
      <c r="J288" s="83">
        <f t="shared" si="101"/>
        <v>37</v>
      </c>
      <c r="K288" s="83">
        <f t="shared" si="101"/>
        <v>75</v>
      </c>
      <c r="M288" s="127">
        <f t="shared" ca="1" si="85"/>
        <v>0</v>
      </c>
      <c r="N288" s="127">
        <f t="shared" ca="1" si="86"/>
        <v>0</v>
      </c>
      <c r="O288" s="127">
        <f t="shared" ca="1" si="87"/>
        <v>0</v>
      </c>
      <c r="P288" s="127">
        <f t="shared" ca="1" si="88"/>
        <v>0</v>
      </c>
      <c r="R288" s="64">
        <f t="shared" si="89"/>
        <v>3.8633451171874986E-2</v>
      </c>
      <c r="S288" s="127">
        <f t="shared" ca="1" si="90"/>
        <v>0</v>
      </c>
      <c r="T288" s="64">
        <f t="shared" si="91"/>
        <v>0.14349567578124994</v>
      </c>
      <c r="U288" s="127">
        <f t="shared" ca="1" si="92"/>
        <v>0</v>
      </c>
      <c r="V288" s="64">
        <f t="shared" si="93"/>
        <v>1.6833146582031244</v>
      </c>
      <c r="W288" s="127">
        <f t="shared" ca="1" si="94"/>
        <v>0</v>
      </c>
      <c r="X288" s="127">
        <f t="shared" ca="1" si="95"/>
        <v>0</v>
      </c>
      <c r="Z288" s="127">
        <f t="shared" ca="1" si="96"/>
        <v>0</v>
      </c>
      <c r="AA288" s="127">
        <v>0</v>
      </c>
      <c r="AB288" s="127">
        <f t="shared" ca="1" si="97"/>
        <v>0</v>
      </c>
      <c r="AD288" s="87">
        <f t="shared" si="98"/>
        <v>40</v>
      </c>
      <c r="AE288" s="69">
        <f t="shared" si="99"/>
        <v>2.2094928152179935E-2</v>
      </c>
      <c r="AF288" s="127">
        <f t="shared" ca="1" si="100"/>
        <v>0</v>
      </c>
    </row>
    <row r="289" spans="3:36" outlineLevel="1" x14ac:dyDescent="0.45">
      <c r="C289" s="21" t="s">
        <v>54</v>
      </c>
      <c r="D289" s="54">
        <f ca="1">SUM(D249:D288)</f>
        <v>4247431.0541203627</v>
      </c>
      <c r="E289" s="54">
        <f ca="1">SUM(E249:E288)</f>
        <v>308561.11256221496</v>
      </c>
      <c r="F289" s="54">
        <f ca="1">SUM(F249:F288)</f>
        <v>16980.878417724816</v>
      </c>
      <c r="G289" s="54">
        <f ca="1">SUM(G249:G288)</f>
        <v>6200683.0000000028</v>
      </c>
      <c r="M289" s="41">
        <f ca="1">SUM(M249:M288)</f>
        <v>14650.749920980857</v>
      </c>
      <c r="N289" s="41">
        <f ca="1">SUM(N249:N288)</f>
        <v>11354.679286984034</v>
      </c>
      <c r="O289" s="41">
        <f ca="1">SUM(O249:O288)</f>
        <v>1273.5658813293621</v>
      </c>
      <c r="P289" s="41">
        <f ca="1">SUM(P249:P288)</f>
        <v>27278.995089294254</v>
      </c>
      <c r="R289" s="84"/>
      <c r="S289" s="139">
        <f ca="1">SUM(S249:S288)</f>
        <v>238.3901706246634</v>
      </c>
      <c r="T289" s="84"/>
      <c r="U289" s="139">
        <f ca="1">SUM(U249:U288)</f>
        <v>885.44920517732123</v>
      </c>
      <c r="V289" s="84"/>
      <c r="W289" s="139">
        <f ca="1">SUM(W249:W288)</f>
        <v>10387.000291503195</v>
      </c>
      <c r="X289" s="139">
        <f t="shared" ca="1" si="95"/>
        <v>11510.839667305179</v>
      </c>
      <c r="Z289" s="139">
        <f ca="1">SUM(Z249:Z288)</f>
        <v>15768.155421989077</v>
      </c>
      <c r="AA289" s="139">
        <f>SUM(_xlfn.ANCHORARRAY(AA249))</f>
        <v>4237.7330625402974</v>
      </c>
      <c r="AB289" s="139">
        <f t="shared" ca="1" si="97"/>
        <v>11530.422359448779</v>
      </c>
      <c r="AD289" s="88"/>
      <c r="AE289" s="88"/>
      <c r="AF289" s="139">
        <f ca="1">SUM(AF249:AF288)</f>
        <v>2420.6517841438558</v>
      </c>
    </row>
    <row r="290" spans="3:36" outlineLevel="1" x14ac:dyDescent="0.45">
      <c r="C290" s="1" t="s">
        <v>55</v>
      </c>
      <c r="D290" s="67">
        <f ca="1">D291-D289</f>
        <v>0</v>
      </c>
      <c r="E290" s="67">
        <f ca="1">E291-E289</f>
        <v>0</v>
      </c>
      <c r="F290" s="67">
        <f ca="1">F291-F289</f>
        <v>0</v>
      </c>
      <c r="G290" s="67">
        <f ca="1">G291-G289</f>
        <v>0</v>
      </c>
      <c r="I290" s="64">
        <f>I188</f>
        <v>3.5</v>
      </c>
      <c r="J290" s="64">
        <f>J188</f>
        <v>37</v>
      </c>
      <c r="K290" s="64">
        <f>K188</f>
        <v>75</v>
      </c>
      <c r="M290" s="138">
        <f ca="1">D290*I290/Units</f>
        <v>0</v>
      </c>
      <c r="N290" s="138">
        <f ca="1">E290*J290/Units</f>
        <v>0</v>
      </c>
      <c r="O290" s="138">
        <f ca="1">F290*K290/Units</f>
        <v>0</v>
      </c>
      <c r="P290" s="138">
        <f ca="1">SUM(M290:O290)</f>
        <v>0</v>
      </c>
      <c r="R290" s="64">
        <f>R288</f>
        <v>3.8633451171874986E-2</v>
      </c>
      <c r="S290" s="127">
        <f ca="1">R290*$G290/Units</f>
        <v>0</v>
      </c>
      <c r="T290" s="64">
        <f>T288</f>
        <v>0.14349567578124994</v>
      </c>
      <c r="U290" s="127">
        <f ca="1">T290*$G290/Units</f>
        <v>0</v>
      </c>
      <c r="V290" s="64">
        <f>V288</f>
        <v>1.6833146582031244</v>
      </c>
      <c r="W290" s="127">
        <f ca="1">V290*$G290/Units</f>
        <v>0</v>
      </c>
      <c r="X290" s="127">
        <f t="shared" ca="1" si="95"/>
        <v>0</v>
      </c>
      <c r="Z290" s="127">
        <f ca="1">P290-X290</f>
        <v>0</v>
      </c>
      <c r="AA290" s="127">
        <f>AY194</f>
        <v>0</v>
      </c>
      <c r="AB290" s="127">
        <f t="shared" ca="1" si="97"/>
        <v>0</v>
      </c>
      <c r="AD290" s="90">
        <f>AD288</f>
        <v>40</v>
      </c>
      <c r="AE290" s="89">
        <f>AE288</f>
        <v>2.2094928152179935E-2</v>
      </c>
      <c r="AF290" s="140">
        <f ca="1">AB290*AE290</f>
        <v>0</v>
      </c>
    </row>
    <row r="291" spans="3:36" outlineLevel="1" x14ac:dyDescent="0.45">
      <c r="C291" s="28" t="s">
        <v>6</v>
      </c>
      <c r="D291" s="54">
        <f t="shared" ref="D291" si="102">$G291*Gas_Pct</f>
        <v>4247431.0541203618</v>
      </c>
      <c r="E291" s="54">
        <f t="shared" ref="E291" si="103">$G291*NGL_Pct/Bbl_to_Mcfe</f>
        <v>308561.11256221501</v>
      </c>
      <c r="F291" s="54">
        <f t="shared" ref="F291" si="104">$G291*Oil_Pct/Bbl_to_Mcfe</f>
        <v>16980.87841772482</v>
      </c>
      <c r="G291" s="54">
        <f>$N$79</f>
        <v>6200683</v>
      </c>
      <c r="M291" s="41">
        <f ca="1">M289+M290</f>
        <v>14650.749920980857</v>
      </c>
      <c r="N291" s="41">
        <f ca="1">N289+N290</f>
        <v>11354.679286984034</v>
      </c>
      <c r="O291" s="41">
        <f ca="1">O289+O290</f>
        <v>1273.5658813293621</v>
      </c>
      <c r="P291" s="41">
        <f ca="1">P289+P290</f>
        <v>27278.995089294254</v>
      </c>
      <c r="R291" s="50"/>
      <c r="S291" s="41">
        <f ca="1">S289+S290</f>
        <v>238.3901706246634</v>
      </c>
      <c r="T291" s="50"/>
      <c r="U291" s="41">
        <f ca="1">U289+U290</f>
        <v>885.44920517732123</v>
      </c>
      <c r="V291" s="50"/>
      <c r="W291" s="41">
        <f ca="1">W289+W290</f>
        <v>10387.000291503195</v>
      </c>
      <c r="X291" s="41">
        <f ca="1">X289+X290</f>
        <v>11510.839667305179</v>
      </c>
      <c r="Z291" s="41">
        <f ca="1">Z289+Z290</f>
        <v>15768.155421989077</v>
      </c>
      <c r="AA291" s="41">
        <f>AA289+AA290</f>
        <v>4237.7330625402974</v>
      </c>
      <c r="AB291" s="41">
        <f ca="1">AB289+AB290</f>
        <v>11530.422359448779</v>
      </c>
      <c r="AF291" s="42">
        <f ca="1">AF289+AF290</f>
        <v>2420.6517841438558</v>
      </c>
    </row>
    <row r="293" spans="3:36" x14ac:dyDescent="0.45">
      <c r="T293" s="127"/>
      <c r="AJ293" s="127"/>
    </row>
  </sheetData>
  <mergeCells count="4">
    <mergeCell ref="M46:M50"/>
    <mergeCell ref="M54:M58"/>
    <mergeCell ref="M62:M66"/>
    <mergeCell ref="M70:M74"/>
  </mergeCells>
  <phoneticPr fontId="26" type="noConversion"/>
  <dataValidations disablePrompts="1" count="1">
    <dataValidation type="list" allowBlank="1" showInputMessage="1" showErrorMessage="1" sqref="G20" xr:uid="{D4B4F6E7-B294-43AC-9A8C-F43F215146BF}">
      <formula1>$C$76:$C$78</formula1>
    </dataValidation>
  </dataValidations>
  <pageMargins left="0.7" right="0.7" top="0.75" bottom="0.75" header="0.3" footer="0.3"/>
  <pageSetup scale="31" orientation="portrait" r:id="rId1"/>
  <rowBreaks count="3" manualBreakCount="3">
    <brk id="92" max="16383" man="1"/>
    <brk id="141" max="16383" man="1"/>
    <brk id="243" max="52" man="1"/>
  </rowBreaks>
  <colBreaks count="2" manualBreakCount="2">
    <brk id="16" max="225" man="1"/>
    <brk id="36" max="225" man="1"/>
  </colBreaks>
  <ignoredErrors>
    <ignoredError sqref="AX194 S152 M187:P187 S249:S291 Z289:AB291 AF289:AF291 S156:S186 S153:S155 X153:X155 U152 U249:U291 T249:T291 V249:V291 M289:P291 X156:X186 U147 W147 T147:T152 V147:V152 W156:W186 U156:U186 U153:U155 W153:W155 T187:W189 T153:T155 V153:V155 T156:T186 V156:V186 S187:S189 X187:AB189 AF187:AF189 W289:X291" formula="1"/>
  </ignoredError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35CAC-7753-4F1D-B623-5230F53DB337}">
  <sheetPr>
    <pageSetUpPr autoPageBreaks="0"/>
  </sheetPr>
  <dimension ref="B2:AV120"/>
  <sheetViews>
    <sheetView showGridLines="0" zoomScaleNormal="100" workbookViewId="0">
      <pane xSplit="4" topLeftCell="E1" activePane="topRight" state="frozen"/>
      <selection pane="topRight" activeCell="B2" sqref="B2"/>
    </sheetView>
  </sheetViews>
  <sheetFormatPr defaultColWidth="9.3046875" defaultRowHeight="15.9" outlineLevelRow="1" x14ac:dyDescent="0.45"/>
  <cols>
    <col min="1" max="2" width="2.69140625" style="39" customWidth="1"/>
    <col min="3" max="3" width="51.3828125" style="39" bestFit="1" customWidth="1"/>
    <col min="4" max="48" width="12.69140625" style="39" customWidth="1"/>
    <col min="49" max="49" width="2.69140625" style="39" customWidth="1"/>
    <col min="50" max="16384" width="9.3046875" style="39"/>
  </cols>
  <sheetData>
    <row r="2" spans="2:48" ht="18.45" x14ac:dyDescent="0.5">
      <c r="B2" s="33" t="s">
        <v>160</v>
      </c>
    </row>
    <row r="3" spans="2:48" x14ac:dyDescent="0.45">
      <c r="B3" s="39" t="str">
        <f>NAV!$B$3</f>
        <v>($ in Millions USD Except Per Share and Per Unit Data)</v>
      </c>
    </row>
    <row r="5" spans="2:48" x14ac:dyDescent="0.45">
      <c r="B5" s="9"/>
      <c r="C5" s="10"/>
      <c r="D5" s="11"/>
      <c r="E5" s="12" t="s">
        <v>17</v>
      </c>
      <c r="F5" s="14" t="s">
        <v>18</v>
      </c>
      <c r="G5" s="15"/>
      <c r="H5" s="13"/>
      <c r="I5" s="13"/>
      <c r="J5" s="13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</row>
    <row r="6" spans="2:48" x14ac:dyDescent="0.45">
      <c r="B6" s="22" t="s">
        <v>91</v>
      </c>
      <c r="C6" s="16"/>
      <c r="D6" s="25" t="s">
        <v>5</v>
      </c>
      <c r="E6" s="45" cm="1">
        <f t="array" ref="E6:AS6">TRANSPOSE(NAV!D97:D137)</f>
        <v>45657</v>
      </c>
      <c r="F6" s="46">
        <v>46022</v>
      </c>
      <c r="G6" s="44">
        <v>46387</v>
      </c>
      <c r="H6" s="44">
        <v>46752</v>
      </c>
      <c r="I6" s="44">
        <v>47118</v>
      </c>
      <c r="J6" s="44">
        <v>47483</v>
      </c>
      <c r="K6" s="44">
        <v>47848</v>
      </c>
      <c r="L6" s="44">
        <v>48213</v>
      </c>
      <c r="M6" s="44">
        <v>48579</v>
      </c>
      <c r="N6" s="44">
        <v>48944</v>
      </c>
      <c r="O6" s="44">
        <v>49309</v>
      </c>
      <c r="P6" s="44">
        <v>49674</v>
      </c>
      <c r="Q6" s="44">
        <v>50040</v>
      </c>
      <c r="R6" s="44">
        <v>50405</v>
      </c>
      <c r="S6" s="44">
        <v>50770</v>
      </c>
      <c r="T6" s="44">
        <v>51135</v>
      </c>
      <c r="U6" s="44">
        <v>51501</v>
      </c>
      <c r="V6" s="44">
        <v>51866</v>
      </c>
      <c r="W6" s="44">
        <v>52231</v>
      </c>
      <c r="X6" s="44">
        <v>52596</v>
      </c>
      <c r="Y6" s="44">
        <v>52962</v>
      </c>
      <c r="Z6" s="44">
        <v>53327</v>
      </c>
      <c r="AA6" s="44">
        <v>53692</v>
      </c>
      <c r="AB6" s="44">
        <v>54057</v>
      </c>
      <c r="AC6" s="44">
        <v>54423</v>
      </c>
      <c r="AD6" s="44">
        <v>54788</v>
      </c>
      <c r="AE6" s="44">
        <v>55153</v>
      </c>
      <c r="AF6" s="44">
        <v>55518</v>
      </c>
      <c r="AG6" s="44">
        <v>55884</v>
      </c>
      <c r="AH6" s="44">
        <v>56249</v>
      </c>
      <c r="AI6" s="44">
        <v>56614</v>
      </c>
      <c r="AJ6" s="44">
        <v>56979</v>
      </c>
      <c r="AK6" s="44">
        <v>57345</v>
      </c>
      <c r="AL6" s="44">
        <v>57710</v>
      </c>
      <c r="AM6" s="44">
        <v>58075</v>
      </c>
      <c r="AN6" s="44">
        <v>58440</v>
      </c>
      <c r="AO6" s="44">
        <v>58806</v>
      </c>
      <c r="AP6" s="44">
        <v>59171</v>
      </c>
      <c r="AQ6" s="44">
        <v>59536</v>
      </c>
      <c r="AR6" s="44">
        <v>59901</v>
      </c>
      <c r="AS6" s="44">
        <v>60267</v>
      </c>
      <c r="AT6" s="44" t="str">
        <f>NAV!AX198</f>
        <v>Subtotal:</v>
      </c>
      <c r="AU6" s="44" t="str">
        <f>NAV!AY198</f>
        <v>Remainder:</v>
      </c>
      <c r="AV6" s="44" t="str">
        <f>NAV!AZ198</f>
        <v>Total:</v>
      </c>
    </row>
    <row r="7" spans="2:48" x14ac:dyDescent="0.45">
      <c r="B7" s="26"/>
      <c r="C7" s="27"/>
      <c r="D7" s="109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</row>
    <row r="8" spans="2:48" x14ac:dyDescent="0.45">
      <c r="C8" s="39" t="s">
        <v>82</v>
      </c>
      <c r="D8" s="29" t="s">
        <v>7</v>
      </c>
      <c r="F8" s="122">
        <v>1</v>
      </c>
      <c r="G8" s="111">
        <f>F8+1</f>
        <v>2</v>
      </c>
      <c r="H8" s="111">
        <f t="shared" ref="H8:AS8" si="0">G8+1</f>
        <v>3</v>
      </c>
      <c r="I8" s="111">
        <f t="shared" si="0"/>
        <v>4</v>
      </c>
      <c r="J8" s="111">
        <f t="shared" si="0"/>
        <v>5</v>
      </c>
      <c r="K8" s="111">
        <f t="shared" si="0"/>
        <v>6</v>
      </c>
      <c r="L8" s="111">
        <f t="shared" si="0"/>
        <v>7</v>
      </c>
      <c r="M8" s="111">
        <f t="shared" si="0"/>
        <v>8</v>
      </c>
      <c r="N8" s="111">
        <f t="shared" si="0"/>
        <v>9</v>
      </c>
      <c r="O8" s="111">
        <f t="shared" si="0"/>
        <v>10</v>
      </c>
      <c r="P8" s="111">
        <f t="shared" si="0"/>
        <v>11</v>
      </c>
      <c r="Q8" s="111">
        <f t="shared" si="0"/>
        <v>12</v>
      </c>
      <c r="R8" s="111">
        <f t="shared" si="0"/>
        <v>13</v>
      </c>
      <c r="S8" s="111">
        <f t="shared" si="0"/>
        <v>14</v>
      </c>
      <c r="T8" s="111">
        <f t="shared" si="0"/>
        <v>15</v>
      </c>
      <c r="U8" s="111">
        <f t="shared" si="0"/>
        <v>16</v>
      </c>
      <c r="V8" s="111">
        <f t="shared" si="0"/>
        <v>17</v>
      </c>
      <c r="W8" s="111">
        <f t="shared" si="0"/>
        <v>18</v>
      </c>
      <c r="X8" s="111">
        <f t="shared" si="0"/>
        <v>19</v>
      </c>
      <c r="Y8" s="111">
        <f t="shared" si="0"/>
        <v>20</v>
      </c>
      <c r="Z8" s="111">
        <f t="shared" si="0"/>
        <v>21</v>
      </c>
      <c r="AA8" s="111">
        <f t="shared" si="0"/>
        <v>22</v>
      </c>
      <c r="AB8" s="111">
        <f t="shared" si="0"/>
        <v>23</v>
      </c>
      <c r="AC8" s="111">
        <f t="shared" si="0"/>
        <v>24</v>
      </c>
      <c r="AD8" s="111">
        <f t="shared" si="0"/>
        <v>25</v>
      </c>
      <c r="AE8" s="111">
        <f t="shared" si="0"/>
        <v>26</v>
      </c>
      <c r="AF8" s="111">
        <f t="shared" si="0"/>
        <v>27</v>
      </c>
      <c r="AG8" s="111">
        <f t="shared" si="0"/>
        <v>28</v>
      </c>
      <c r="AH8" s="111">
        <f t="shared" si="0"/>
        <v>29</v>
      </c>
      <c r="AI8" s="111">
        <f t="shared" si="0"/>
        <v>30</v>
      </c>
      <c r="AJ8" s="111">
        <f t="shared" si="0"/>
        <v>31</v>
      </c>
      <c r="AK8" s="111">
        <f t="shared" si="0"/>
        <v>32</v>
      </c>
      <c r="AL8" s="111">
        <f t="shared" si="0"/>
        <v>33</v>
      </c>
      <c r="AM8" s="111">
        <f t="shared" si="0"/>
        <v>34</v>
      </c>
      <c r="AN8" s="111">
        <f t="shared" si="0"/>
        <v>35</v>
      </c>
      <c r="AO8" s="111">
        <f t="shared" si="0"/>
        <v>36</v>
      </c>
      <c r="AP8" s="111">
        <f t="shared" si="0"/>
        <v>37</v>
      </c>
      <c r="AQ8" s="111">
        <f t="shared" si="0"/>
        <v>38</v>
      </c>
      <c r="AR8" s="111">
        <f t="shared" si="0"/>
        <v>39</v>
      </c>
      <c r="AS8" s="111">
        <f t="shared" si="0"/>
        <v>40</v>
      </c>
      <c r="AT8" s="111">
        <f>AS8</f>
        <v>40</v>
      </c>
      <c r="AU8" s="111">
        <f t="shared" ref="AU8:AV8" si="1">AT8</f>
        <v>40</v>
      </c>
      <c r="AV8" s="111">
        <f t="shared" si="1"/>
        <v>40</v>
      </c>
    </row>
    <row r="10" spans="2:48" x14ac:dyDescent="0.45">
      <c r="B10" s="18"/>
      <c r="C10" s="115" t="s">
        <v>83</v>
      </c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</row>
    <row r="11" spans="2:48" outlineLevel="1" x14ac:dyDescent="0.45">
      <c r="C11" s="40" t="s">
        <v>25</v>
      </c>
      <c r="D11" s="29" t="s">
        <v>30</v>
      </c>
      <c r="F11" s="65" cm="1">
        <f t="array" ref="F11:AV13">TRANSPOSE(NAV!I147:K189)</f>
        <v>2.5</v>
      </c>
      <c r="G11" s="65">
        <v>2.75</v>
      </c>
      <c r="H11" s="65">
        <v>3</v>
      </c>
      <c r="I11" s="65">
        <v>3.25</v>
      </c>
      <c r="J11" s="65">
        <v>3.5</v>
      </c>
      <c r="K11" s="65">
        <v>3.5</v>
      </c>
      <c r="L11" s="65">
        <v>3.5</v>
      </c>
      <c r="M11" s="65">
        <v>3.5</v>
      </c>
      <c r="N11" s="65">
        <v>3.5</v>
      </c>
      <c r="O11" s="65">
        <v>3.5</v>
      </c>
      <c r="P11" s="65">
        <v>3.5</v>
      </c>
      <c r="Q11" s="65">
        <v>3.5</v>
      </c>
      <c r="R11" s="65">
        <v>3.5</v>
      </c>
      <c r="S11" s="65">
        <v>3.5</v>
      </c>
      <c r="T11" s="65">
        <v>3.5</v>
      </c>
      <c r="U11" s="65">
        <v>3.5</v>
      </c>
      <c r="V11" s="65">
        <v>3.5</v>
      </c>
      <c r="W11" s="65">
        <v>3.5</v>
      </c>
      <c r="X11" s="65">
        <v>3.5</v>
      </c>
      <c r="Y11" s="65">
        <v>3.5</v>
      </c>
      <c r="Z11" s="65">
        <v>3.5</v>
      </c>
      <c r="AA11" s="65">
        <v>3.5</v>
      </c>
      <c r="AB11" s="65">
        <v>3.5</v>
      </c>
      <c r="AC11" s="65">
        <v>3.5</v>
      </c>
      <c r="AD11" s="65">
        <v>3.5</v>
      </c>
      <c r="AE11" s="65">
        <v>3.5</v>
      </c>
      <c r="AF11" s="65">
        <v>3.5</v>
      </c>
      <c r="AG11" s="65">
        <v>3.5</v>
      </c>
      <c r="AH11" s="65">
        <v>3.5</v>
      </c>
      <c r="AI11" s="65">
        <v>3.5</v>
      </c>
      <c r="AJ11" s="65">
        <v>3.5</v>
      </c>
      <c r="AK11" s="65">
        <v>3.5</v>
      </c>
      <c r="AL11" s="65">
        <v>3.5</v>
      </c>
      <c r="AM11" s="65">
        <v>3.5</v>
      </c>
      <c r="AN11" s="65">
        <v>3.5</v>
      </c>
      <c r="AO11" s="65">
        <v>3.5</v>
      </c>
      <c r="AP11" s="65">
        <v>3.5</v>
      </c>
      <c r="AQ11" s="65">
        <v>3.5</v>
      </c>
      <c r="AR11" s="65">
        <v>3.5</v>
      </c>
      <c r="AS11" s="65">
        <v>3.5</v>
      </c>
      <c r="AT11" s="65">
        <v>0</v>
      </c>
      <c r="AU11" s="65">
        <v>3.5</v>
      </c>
      <c r="AV11" s="65">
        <v>0</v>
      </c>
    </row>
    <row r="12" spans="2:48" outlineLevel="1" x14ac:dyDescent="0.45">
      <c r="C12" s="40" t="s">
        <v>27</v>
      </c>
      <c r="D12" s="29" t="s">
        <v>31</v>
      </c>
      <c r="F12" s="66">
        <v>31</v>
      </c>
      <c r="G12" s="66">
        <v>33</v>
      </c>
      <c r="H12" s="66">
        <v>35</v>
      </c>
      <c r="I12" s="66">
        <v>37</v>
      </c>
      <c r="J12" s="66">
        <v>37</v>
      </c>
      <c r="K12" s="66">
        <v>37</v>
      </c>
      <c r="L12" s="66">
        <v>37</v>
      </c>
      <c r="M12" s="66">
        <v>37</v>
      </c>
      <c r="N12" s="66">
        <v>37</v>
      </c>
      <c r="O12" s="66">
        <v>37</v>
      </c>
      <c r="P12" s="66">
        <v>37</v>
      </c>
      <c r="Q12" s="66">
        <v>37</v>
      </c>
      <c r="R12" s="66">
        <v>37</v>
      </c>
      <c r="S12" s="66">
        <v>37</v>
      </c>
      <c r="T12" s="66">
        <v>37</v>
      </c>
      <c r="U12" s="66">
        <v>37</v>
      </c>
      <c r="V12" s="66">
        <v>37</v>
      </c>
      <c r="W12" s="66">
        <v>37</v>
      </c>
      <c r="X12" s="66">
        <v>37</v>
      </c>
      <c r="Y12" s="66">
        <v>37</v>
      </c>
      <c r="Z12" s="66">
        <v>37</v>
      </c>
      <c r="AA12" s="66">
        <v>37</v>
      </c>
      <c r="AB12" s="66">
        <v>37</v>
      </c>
      <c r="AC12" s="66">
        <v>37</v>
      </c>
      <c r="AD12" s="66">
        <v>37</v>
      </c>
      <c r="AE12" s="66">
        <v>37</v>
      </c>
      <c r="AF12" s="66">
        <v>37</v>
      </c>
      <c r="AG12" s="66">
        <v>37</v>
      </c>
      <c r="AH12" s="66">
        <v>37</v>
      </c>
      <c r="AI12" s="66">
        <v>37</v>
      </c>
      <c r="AJ12" s="66">
        <v>37</v>
      </c>
      <c r="AK12" s="66">
        <v>37</v>
      </c>
      <c r="AL12" s="66">
        <v>37</v>
      </c>
      <c r="AM12" s="66">
        <v>37</v>
      </c>
      <c r="AN12" s="66">
        <v>37</v>
      </c>
      <c r="AO12" s="66">
        <v>37</v>
      </c>
      <c r="AP12" s="66">
        <v>37</v>
      </c>
      <c r="AQ12" s="66">
        <v>37</v>
      </c>
      <c r="AR12" s="66">
        <v>37</v>
      </c>
      <c r="AS12" s="66">
        <v>37</v>
      </c>
      <c r="AT12" s="66">
        <v>0</v>
      </c>
      <c r="AU12" s="66">
        <v>37</v>
      </c>
      <c r="AV12" s="66">
        <v>0</v>
      </c>
    </row>
    <row r="13" spans="2:48" outlineLevel="1" x14ac:dyDescent="0.45">
      <c r="C13" s="40" t="s">
        <v>26</v>
      </c>
      <c r="D13" s="29" t="s">
        <v>31</v>
      </c>
      <c r="F13" s="66">
        <v>75</v>
      </c>
      <c r="G13" s="66">
        <v>75</v>
      </c>
      <c r="H13" s="66">
        <v>75</v>
      </c>
      <c r="I13" s="66">
        <v>75</v>
      </c>
      <c r="J13" s="66">
        <v>75</v>
      </c>
      <c r="K13" s="66">
        <v>75</v>
      </c>
      <c r="L13" s="66">
        <v>75</v>
      </c>
      <c r="M13" s="66">
        <v>75</v>
      </c>
      <c r="N13" s="66">
        <v>75</v>
      </c>
      <c r="O13" s="66">
        <v>75</v>
      </c>
      <c r="P13" s="66">
        <v>75</v>
      </c>
      <c r="Q13" s="66">
        <v>75</v>
      </c>
      <c r="R13" s="66">
        <v>75</v>
      </c>
      <c r="S13" s="66">
        <v>75</v>
      </c>
      <c r="T13" s="66">
        <v>75</v>
      </c>
      <c r="U13" s="66">
        <v>75</v>
      </c>
      <c r="V13" s="66">
        <v>75</v>
      </c>
      <c r="W13" s="66">
        <v>75</v>
      </c>
      <c r="X13" s="66">
        <v>75</v>
      </c>
      <c r="Y13" s="66">
        <v>75</v>
      </c>
      <c r="Z13" s="66">
        <v>75</v>
      </c>
      <c r="AA13" s="66">
        <v>75</v>
      </c>
      <c r="AB13" s="66">
        <v>75</v>
      </c>
      <c r="AC13" s="66">
        <v>75</v>
      </c>
      <c r="AD13" s="66">
        <v>75</v>
      </c>
      <c r="AE13" s="66">
        <v>75</v>
      </c>
      <c r="AF13" s="66">
        <v>75</v>
      </c>
      <c r="AG13" s="66">
        <v>75</v>
      </c>
      <c r="AH13" s="66">
        <v>75</v>
      </c>
      <c r="AI13" s="66">
        <v>75</v>
      </c>
      <c r="AJ13" s="66">
        <v>75</v>
      </c>
      <c r="AK13" s="66">
        <v>75</v>
      </c>
      <c r="AL13" s="66">
        <v>75</v>
      </c>
      <c r="AM13" s="66">
        <v>75</v>
      </c>
      <c r="AN13" s="66">
        <v>75</v>
      </c>
      <c r="AO13" s="66">
        <v>75</v>
      </c>
      <c r="AP13" s="66">
        <v>75</v>
      </c>
      <c r="AQ13" s="66">
        <v>75</v>
      </c>
      <c r="AR13" s="66">
        <v>75</v>
      </c>
      <c r="AS13" s="66">
        <v>75</v>
      </c>
      <c r="AT13" s="66">
        <v>0</v>
      </c>
      <c r="AU13" s="66">
        <v>75</v>
      </c>
      <c r="AV13" s="66">
        <v>0</v>
      </c>
    </row>
    <row r="15" spans="2:48" x14ac:dyDescent="0.45">
      <c r="C15" s="6" t="s">
        <v>84</v>
      </c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</row>
    <row r="16" spans="2:48" outlineLevel="1" x14ac:dyDescent="0.45">
      <c r="C16" s="40" t="s">
        <v>96</v>
      </c>
      <c r="D16" s="29" t="s">
        <v>22</v>
      </c>
      <c r="F16" s="86" cm="1">
        <f t="array" aca="1" ref="F16:AV19" ca="1">TRANSPOSE(NAV!D147:G189)+TRANSPOSE(NAV!D249:G291)</f>
        <v>556509.84613025235</v>
      </c>
      <c r="G16" s="86">
        <f ca="1"/>
        <v>592649.0846074461</v>
      </c>
      <c r="H16" s="86">
        <f ca="1"/>
        <v>613366.98218529322</v>
      </c>
      <c r="I16" s="86">
        <f ca="1"/>
        <v>630128.47074784839</v>
      </c>
      <c r="J16" s="86">
        <f ca="1"/>
        <v>641093.17223102495</v>
      </c>
      <c r="K16" s="86">
        <f ca="1"/>
        <v>650976.53429426358</v>
      </c>
      <c r="L16" s="86">
        <f ca="1"/>
        <v>658936.51203782274</v>
      </c>
      <c r="M16" s="86">
        <f ca="1"/>
        <v>649417.04574938491</v>
      </c>
      <c r="N16" s="86">
        <f ca="1"/>
        <v>607560.50969235809</v>
      </c>
      <c r="O16" s="86">
        <f ca="1"/>
        <v>562270.46551103634</v>
      </c>
      <c r="P16" s="86">
        <f ca="1"/>
        <v>527885.12472159672</v>
      </c>
      <c r="Q16" s="86">
        <f ca="1"/>
        <v>499191.96884673857</v>
      </c>
      <c r="R16" s="86">
        <f ca="1"/>
        <v>472045.66076786246</v>
      </c>
      <c r="S16" s="86">
        <f ca="1"/>
        <v>448421.70966183429</v>
      </c>
      <c r="T16" s="86">
        <f ca="1"/>
        <v>427047.31572662934</v>
      </c>
      <c r="U16" s="86">
        <f ca="1"/>
        <v>408297.91784866556</v>
      </c>
      <c r="V16" s="86">
        <f ca="1"/>
        <v>389533.26323946158</v>
      </c>
      <c r="W16" s="86">
        <f ca="1"/>
        <v>372691.50125842821</v>
      </c>
      <c r="X16" s="86">
        <f ca="1"/>
        <v>356793.68525390502</v>
      </c>
      <c r="Y16" s="86">
        <f ca="1"/>
        <v>342371.51425411832</v>
      </c>
      <c r="Z16" s="86">
        <f ca="1"/>
        <v>327477.98592526774</v>
      </c>
      <c r="AA16" s="86">
        <f ca="1"/>
        <v>313936.22441543301</v>
      </c>
      <c r="AB16" s="86">
        <f ca="1"/>
        <v>300996.14863651711</v>
      </c>
      <c r="AC16" s="86">
        <f ca="1"/>
        <v>289124.4779072972</v>
      </c>
      <c r="AD16" s="86">
        <f ca="1"/>
        <v>263098.39788177336</v>
      </c>
      <c r="AE16" s="86">
        <f ca="1"/>
        <v>86063.271512396343</v>
      </c>
      <c r="AF16" s="86">
        <f ca="1"/>
        <v>82620.740651900502</v>
      </c>
      <c r="AG16" s="86">
        <f ca="1"/>
        <v>78751.116865011354</v>
      </c>
      <c r="AH16" s="86">
        <f ca="1"/>
        <v>70689.67073726072</v>
      </c>
      <c r="AI16" s="86">
        <f ca="1"/>
        <v>59168.869323096216</v>
      </c>
      <c r="AJ16" s="86">
        <f ca="1"/>
        <v>48108.899965498276</v>
      </c>
      <c r="AK16" s="86">
        <f ca="1"/>
        <v>37491.329382204261</v>
      </c>
      <c r="AL16" s="86">
        <f ca="1"/>
        <v>27298.461622242019</v>
      </c>
      <c r="AM16" s="86">
        <f ca="1"/>
        <v>17513.308572678252</v>
      </c>
      <c r="AN16" s="86">
        <f ca="1"/>
        <v>8392.9336571133044</v>
      </c>
      <c r="AO16" s="86">
        <f ca="1"/>
        <v>2032.6433829122411</v>
      </c>
      <c r="AP16" s="86">
        <f ca="1"/>
        <v>0</v>
      </c>
      <c r="AQ16" s="86">
        <f ca="1"/>
        <v>0</v>
      </c>
      <c r="AR16" s="86">
        <f ca="1"/>
        <v>0</v>
      </c>
      <c r="AS16" s="86">
        <f ca="1"/>
        <v>0</v>
      </c>
      <c r="AT16" s="86">
        <f ca="1"/>
        <v>12419952.765204573</v>
      </c>
      <c r="AU16" s="86">
        <f ca="1"/>
        <v>0</v>
      </c>
      <c r="AV16" s="86">
        <f ca="1"/>
        <v>12419952.765204573</v>
      </c>
    </row>
    <row r="17" spans="3:48" outlineLevel="1" x14ac:dyDescent="0.45">
      <c r="C17" s="40" t="s">
        <v>97</v>
      </c>
      <c r="D17" s="29" t="s">
        <v>23</v>
      </c>
      <c r="F17" s="86">
        <f ca="1"/>
        <v>40428.507275520737</v>
      </c>
      <c r="G17" s="86">
        <f ca="1"/>
        <v>43053.897420666603</v>
      </c>
      <c r="H17" s="86">
        <f ca="1"/>
        <v>44558.980715748941</v>
      </c>
      <c r="I17" s="86">
        <f ca="1"/>
        <v>45776.644638520243</v>
      </c>
      <c r="J17" s="86">
        <f ca="1"/>
        <v>46573.192115207239</v>
      </c>
      <c r="K17" s="86">
        <f ca="1"/>
        <v>47291.184039085492</v>
      </c>
      <c r="L17" s="86">
        <f ca="1"/>
        <v>47869.448773045195</v>
      </c>
      <c r="M17" s="86">
        <f ca="1"/>
        <v>47177.892613208431</v>
      </c>
      <c r="N17" s="86">
        <f ca="1"/>
        <v>44137.160658012188</v>
      </c>
      <c r="O17" s="86">
        <f ca="1"/>
        <v>40846.996263931236</v>
      </c>
      <c r="P17" s="86">
        <f ca="1"/>
        <v>38349.020693609054</v>
      </c>
      <c r="Q17" s="86">
        <f ca="1"/>
        <v>36264.56258543599</v>
      </c>
      <c r="R17" s="86">
        <f ca="1"/>
        <v>34292.477596640485</v>
      </c>
      <c r="S17" s="86">
        <f ca="1"/>
        <v>32576.27960695915</v>
      </c>
      <c r="T17" s="86">
        <f ca="1"/>
        <v>31023.504131865353</v>
      </c>
      <c r="U17" s="86">
        <f ca="1"/>
        <v>29661.425502364378</v>
      </c>
      <c r="V17" s="86">
        <f ca="1"/>
        <v>28298.238524333312</v>
      </c>
      <c r="W17" s="86">
        <f ca="1"/>
        <v>27074.74301654056</v>
      </c>
      <c r="X17" s="86">
        <f ca="1"/>
        <v>25919.821905129844</v>
      </c>
      <c r="Y17" s="86">
        <f ca="1"/>
        <v>24872.101277636739</v>
      </c>
      <c r="Z17" s="86">
        <f ca="1"/>
        <v>23790.138177454355</v>
      </c>
      <c r="AA17" s="86">
        <f ca="1"/>
        <v>22806.376241289825</v>
      </c>
      <c r="AB17" s="86">
        <f ca="1"/>
        <v>21866.324683511553</v>
      </c>
      <c r="AC17" s="86">
        <f ca="1"/>
        <v>21003.889041471684</v>
      </c>
      <c r="AD17" s="86">
        <f ca="1"/>
        <v>19113.184729622171</v>
      </c>
      <c r="AE17" s="86">
        <f ca="1"/>
        <v>6252.1977332269316</v>
      </c>
      <c r="AF17" s="86">
        <f ca="1"/>
        <v>6002.1098238978557</v>
      </c>
      <c r="AG17" s="86">
        <f ca="1"/>
        <v>5720.9950969804086</v>
      </c>
      <c r="AH17" s="86">
        <f ca="1"/>
        <v>5135.3590373612506</v>
      </c>
      <c r="AI17" s="86">
        <f ca="1"/>
        <v>4298.412832309984</v>
      </c>
      <c r="AJ17" s="86">
        <f ca="1"/>
        <v>3494.9444754607662</v>
      </c>
      <c r="AK17" s="86">
        <f ca="1"/>
        <v>2723.6148528855178</v>
      </c>
      <c r="AL17" s="86">
        <f ca="1"/>
        <v>1983.1384152132803</v>
      </c>
      <c r="AM17" s="86">
        <f ca="1"/>
        <v>1272.2810350479313</v>
      </c>
      <c r="AN17" s="86">
        <f ca="1"/>
        <v>609.71747720012661</v>
      </c>
      <c r="AO17" s="86">
        <f ca="1"/>
        <v>147.66448134930747</v>
      </c>
      <c r="AP17" s="86">
        <f ca="1"/>
        <v>0</v>
      </c>
      <c r="AQ17" s="86">
        <f ca="1"/>
        <v>0</v>
      </c>
      <c r="AR17" s="86">
        <f ca="1"/>
        <v>0</v>
      </c>
      <c r="AS17" s="86">
        <f ca="1"/>
        <v>0</v>
      </c>
      <c r="AT17" s="86">
        <f ca="1"/>
        <v>902266.4274877439</v>
      </c>
      <c r="AU17" s="86">
        <f ca="1"/>
        <v>0</v>
      </c>
      <c r="AV17" s="86">
        <f ca="1"/>
        <v>902266.42748774402</v>
      </c>
    </row>
    <row r="18" spans="3:48" outlineLevel="1" x14ac:dyDescent="0.45">
      <c r="C18" s="40" t="s">
        <v>98</v>
      </c>
      <c r="D18" s="29" t="s">
        <v>23</v>
      </c>
      <c r="F18" s="86">
        <f ca="1"/>
        <v>2224.8803841647414</v>
      </c>
      <c r="G18" s="86">
        <f ca="1"/>
        <v>2369.3620736544563</v>
      </c>
      <c r="H18" s="86">
        <f ca="1"/>
        <v>2452.1905163902161</v>
      </c>
      <c r="I18" s="86">
        <f ca="1"/>
        <v>2519.2015627742944</v>
      </c>
      <c r="J18" s="86">
        <f ca="1"/>
        <v>2563.0375333645288</v>
      </c>
      <c r="K18" s="86">
        <f ca="1"/>
        <v>2602.5503982976516</v>
      </c>
      <c r="L18" s="86">
        <f ca="1"/>
        <v>2634.3737316370007</v>
      </c>
      <c r="M18" s="86">
        <f ca="1"/>
        <v>2596.3156919452722</v>
      </c>
      <c r="N18" s="86">
        <f ca="1"/>
        <v>2428.9767191132141</v>
      </c>
      <c r="O18" s="86">
        <f ca="1"/>
        <v>2247.9108644878975</v>
      </c>
      <c r="P18" s="86">
        <f ca="1"/>
        <v>2110.441113041059</v>
      </c>
      <c r="Q18" s="86">
        <f ca="1"/>
        <v>1995.7282465757792</v>
      </c>
      <c r="R18" s="86">
        <f ca="1"/>
        <v>1887.1995497932103</v>
      </c>
      <c r="S18" s="86">
        <f ca="1"/>
        <v>1792.7529451594314</v>
      </c>
      <c r="T18" s="86">
        <f ca="1"/>
        <v>1707.2998842288316</v>
      </c>
      <c r="U18" s="86">
        <f ca="1"/>
        <v>1632.34134064932</v>
      </c>
      <c r="V18" s="86">
        <f ca="1"/>
        <v>1557.3218019188719</v>
      </c>
      <c r="W18" s="86">
        <f ca="1"/>
        <v>1489.9898290401698</v>
      </c>
      <c r="X18" s="86">
        <f ca="1"/>
        <v>1426.431674183651</v>
      </c>
      <c r="Y18" s="86">
        <f ca="1"/>
        <v>1368.7730261334514</v>
      </c>
      <c r="Z18" s="86">
        <f ca="1"/>
        <v>1309.229930426739</v>
      </c>
      <c r="AA18" s="86">
        <f ca="1"/>
        <v>1255.0910867750549</v>
      </c>
      <c r="AB18" s="86">
        <f ca="1"/>
        <v>1203.3577329623413</v>
      </c>
      <c r="AC18" s="86">
        <f ca="1"/>
        <v>1155.8957742631917</v>
      </c>
      <c r="AD18" s="86">
        <f ca="1"/>
        <v>1051.8456566810187</v>
      </c>
      <c r="AE18" s="86">
        <f ca="1"/>
        <v>344.07384867752802</v>
      </c>
      <c r="AF18" s="86">
        <f ca="1"/>
        <v>330.31089473042692</v>
      </c>
      <c r="AG18" s="86">
        <f ca="1"/>
        <v>314.84045855142011</v>
      </c>
      <c r="AH18" s="86">
        <f ca="1"/>
        <v>282.61146299572374</v>
      </c>
      <c r="AI18" s="86">
        <f ca="1"/>
        <v>236.55225082819504</v>
      </c>
      <c r="AJ18" s="86">
        <f ca="1"/>
        <v>192.33540714736748</v>
      </c>
      <c r="AK18" s="86">
        <f ca="1"/>
        <v>149.88723721377306</v>
      </c>
      <c r="AL18" s="86">
        <f ca="1"/>
        <v>109.13699407752243</v>
      </c>
      <c r="AM18" s="86">
        <f ca="1"/>
        <v>70.016760666721794</v>
      </c>
      <c r="AN18" s="86">
        <f ca="1"/>
        <v>33.554255309504292</v>
      </c>
      <c r="AO18" s="86">
        <f ca="1"/>
        <v>8.1263403012374216</v>
      </c>
      <c r="AP18" s="86">
        <f ca="1"/>
        <v>0</v>
      </c>
      <c r="AQ18" s="86">
        <f ca="1"/>
        <v>0</v>
      </c>
      <c r="AR18" s="86">
        <f ca="1"/>
        <v>0</v>
      </c>
      <c r="AS18" s="86">
        <f ca="1"/>
        <v>0</v>
      </c>
      <c r="AT18" s="86">
        <f ca="1"/>
        <v>49653.944978160805</v>
      </c>
      <c r="AU18" s="86">
        <f ca="1"/>
        <v>0</v>
      </c>
      <c r="AV18" s="86">
        <f ca="1"/>
        <v>49653.944978160813</v>
      </c>
    </row>
    <row r="19" spans="3:48" outlineLevel="1" x14ac:dyDescent="0.45">
      <c r="C19" s="21" t="s">
        <v>20</v>
      </c>
      <c r="D19" s="43" t="s">
        <v>24</v>
      </c>
      <c r="E19" s="50"/>
      <c r="F19" s="78">
        <f ca="1"/>
        <v>812430.17208836507</v>
      </c>
      <c r="G19" s="78">
        <f ca="1"/>
        <v>865188.64157337241</v>
      </c>
      <c r="H19" s="78">
        <f ca="1"/>
        <v>895434.009578128</v>
      </c>
      <c r="I19" s="78">
        <f ca="1"/>
        <v>919903.54795561545</v>
      </c>
      <c r="J19" s="78">
        <f ca="1"/>
        <v>935910.55012245546</v>
      </c>
      <c r="K19" s="78">
        <f ca="1"/>
        <v>950338.94091856235</v>
      </c>
      <c r="L19" s="78">
        <f ca="1"/>
        <v>961959.44706591591</v>
      </c>
      <c r="M19" s="78">
        <f ca="1"/>
        <v>948062.29558030702</v>
      </c>
      <c r="N19" s="78">
        <f ca="1"/>
        <v>886957.33395511052</v>
      </c>
      <c r="O19" s="78">
        <f ca="1"/>
        <v>820839.90828155098</v>
      </c>
      <c r="P19" s="78">
        <f ca="1"/>
        <v>770641.89556149719</v>
      </c>
      <c r="Q19" s="78">
        <f ca="1"/>
        <v>728753.71383880905</v>
      </c>
      <c r="R19" s="78">
        <f ca="1"/>
        <v>689123.72364646452</v>
      </c>
      <c r="S19" s="78">
        <f ca="1"/>
        <v>654635.9049745457</v>
      </c>
      <c r="T19" s="78">
        <f ca="1"/>
        <v>623432.13982319436</v>
      </c>
      <c r="U19" s="78">
        <f ca="1"/>
        <v>596060.51890674769</v>
      </c>
      <c r="V19" s="78">
        <f ca="1"/>
        <v>568666.62519697461</v>
      </c>
      <c r="W19" s="78">
        <f ca="1"/>
        <v>544079.89833191247</v>
      </c>
      <c r="X19" s="78">
        <f ca="1"/>
        <v>520871.20672978589</v>
      </c>
      <c r="Y19" s="78">
        <f ca="1"/>
        <v>499816.76007673936</v>
      </c>
      <c r="Z19" s="78">
        <f ca="1"/>
        <v>478074.1945725542</v>
      </c>
      <c r="AA19" s="78">
        <f ca="1"/>
        <v>458305.02838382224</v>
      </c>
      <c r="AB19" s="78">
        <f ca="1"/>
        <v>439414.24313536042</v>
      </c>
      <c r="AC19" s="78">
        <f ca="1"/>
        <v>422083.18680170644</v>
      </c>
      <c r="AD19" s="78">
        <f ca="1"/>
        <v>384088.58019959246</v>
      </c>
      <c r="AE19" s="78">
        <f ca="1"/>
        <v>125640.90100382309</v>
      </c>
      <c r="AF19" s="78">
        <f ca="1"/>
        <v>120615.26496367018</v>
      </c>
      <c r="AG19" s="78">
        <f ca="1"/>
        <v>114966.13019820231</v>
      </c>
      <c r="AH19" s="78">
        <f ca="1"/>
        <v>103197.49373940256</v>
      </c>
      <c r="AI19" s="78">
        <f ca="1"/>
        <v>86378.659821925277</v>
      </c>
      <c r="AJ19" s="78">
        <f ca="1"/>
        <v>70232.579261147068</v>
      </c>
      <c r="AK19" s="78">
        <f ca="1"/>
        <v>54732.341922800006</v>
      </c>
      <c r="AL19" s="78">
        <f ca="1"/>
        <v>39852.114077986829</v>
      </c>
      <c r="AM19" s="78">
        <f ca="1"/>
        <v>25567.095346966169</v>
      </c>
      <c r="AN19" s="78">
        <f ca="1"/>
        <v>12252.564052171088</v>
      </c>
      <c r="AO19" s="78">
        <f ca="1"/>
        <v>2967.3883128155103</v>
      </c>
      <c r="AP19" s="78">
        <f ca="1"/>
        <v>0</v>
      </c>
      <c r="AQ19" s="78">
        <f ca="1"/>
        <v>0</v>
      </c>
      <c r="AR19" s="78">
        <f ca="1"/>
        <v>0</v>
      </c>
      <c r="AS19" s="78">
        <f ca="1"/>
        <v>0</v>
      </c>
      <c r="AT19" s="78">
        <f ca="1"/>
        <v>18131475</v>
      </c>
      <c r="AU19" s="78">
        <f ca="1"/>
        <v>0</v>
      </c>
      <c r="AV19" s="78">
        <f ca="1"/>
        <v>18131475</v>
      </c>
    </row>
    <row r="20" spans="3:48" outlineLevel="1" x14ac:dyDescent="0.45">
      <c r="C20" s="53" t="s">
        <v>107</v>
      </c>
      <c r="D20" s="29" t="s">
        <v>58</v>
      </c>
      <c r="F20" s="56">
        <f t="shared" ref="F20:AV20" ca="1" si="2">IFERROR(F19/(F6-E6),"N/A")</f>
        <v>2225.8360879133288</v>
      </c>
      <c r="G20" s="56">
        <f t="shared" ca="1" si="2"/>
        <v>2370.3798399270477</v>
      </c>
      <c r="H20" s="56">
        <f t="shared" ca="1" si="2"/>
        <v>2453.2438618578849</v>
      </c>
      <c r="I20" s="56">
        <f t="shared" ca="1" si="2"/>
        <v>2513.3976720098781</v>
      </c>
      <c r="J20" s="56">
        <f t="shared" ca="1" si="2"/>
        <v>2564.1384934861794</v>
      </c>
      <c r="K20" s="56">
        <f t="shared" ca="1" si="2"/>
        <v>2603.6683312837326</v>
      </c>
      <c r="L20" s="56">
        <f t="shared" ca="1" si="2"/>
        <v>2635.5053344271669</v>
      </c>
      <c r="M20" s="56">
        <f t="shared" ca="1" si="2"/>
        <v>2590.3341409298005</v>
      </c>
      <c r="N20" s="56">
        <f t="shared" ca="1" si="2"/>
        <v>2430.0200930277001</v>
      </c>
      <c r="O20" s="56">
        <f t="shared" ca="1" si="2"/>
        <v>2248.876461045345</v>
      </c>
      <c r="P20" s="56">
        <f t="shared" ca="1" si="2"/>
        <v>2111.347659072595</v>
      </c>
      <c r="Q20" s="56">
        <f t="shared" ca="1" si="2"/>
        <v>1991.1303656798061</v>
      </c>
      <c r="R20" s="56">
        <f t="shared" ca="1" si="2"/>
        <v>1888.0102017711356</v>
      </c>
      <c r="S20" s="56">
        <f t="shared" ca="1" si="2"/>
        <v>1793.5230273275224</v>
      </c>
      <c r="T20" s="56">
        <f t="shared" ca="1" si="2"/>
        <v>1708.0332597895735</v>
      </c>
      <c r="U20" s="56">
        <f t="shared" ca="1" si="2"/>
        <v>1628.5806527506768</v>
      </c>
      <c r="V20" s="56">
        <f t="shared" ca="1" si="2"/>
        <v>1557.9907539643141</v>
      </c>
      <c r="W20" s="56">
        <f t="shared" ca="1" si="2"/>
        <v>1490.6298584435958</v>
      </c>
      <c r="X20" s="56">
        <f t="shared" ca="1" si="2"/>
        <v>1427.0444019994134</v>
      </c>
      <c r="Y20" s="56">
        <f t="shared" ca="1" si="2"/>
        <v>1365.6195630512004</v>
      </c>
      <c r="Z20" s="56">
        <f t="shared" ca="1" si="2"/>
        <v>1309.7923138974088</v>
      </c>
      <c r="AA20" s="56">
        <f t="shared" ca="1" si="2"/>
        <v>1255.6302147501979</v>
      </c>
      <c r="AB20" s="56">
        <f t="shared" ca="1" si="2"/>
        <v>1203.8746387270148</v>
      </c>
      <c r="AC20" s="56">
        <f t="shared" ca="1" si="2"/>
        <v>1153.2327508243345</v>
      </c>
      <c r="AD20" s="56">
        <f t="shared" ca="1" si="2"/>
        <v>1052.2974799988835</v>
      </c>
      <c r="AE20" s="56">
        <f t="shared" ca="1" si="2"/>
        <v>344.2216465858167</v>
      </c>
      <c r="AF20" s="56">
        <f t="shared" ca="1" si="2"/>
        <v>330.45278072238403</v>
      </c>
      <c r="AG20" s="56">
        <f t="shared" ca="1" si="2"/>
        <v>314.11510983115386</v>
      </c>
      <c r="AH20" s="56">
        <f t="shared" ca="1" si="2"/>
        <v>282.732859560007</v>
      </c>
      <c r="AI20" s="56">
        <f t="shared" ca="1" si="2"/>
        <v>236.65386252582269</v>
      </c>
      <c r="AJ20" s="56">
        <f t="shared" ca="1" si="2"/>
        <v>192.41802537300566</v>
      </c>
      <c r="AK20" s="56">
        <f t="shared" ca="1" si="2"/>
        <v>149.54191782185794</v>
      </c>
      <c r="AL20" s="56">
        <f t="shared" ca="1" si="2"/>
        <v>109.18387418626529</v>
      </c>
      <c r="AM20" s="56">
        <f t="shared" ca="1" si="2"/>
        <v>70.046836567030596</v>
      </c>
      <c r="AN20" s="56">
        <f t="shared" ca="1" si="2"/>
        <v>33.568668636085171</v>
      </c>
      <c r="AO20" s="56">
        <f t="shared" ca="1" si="2"/>
        <v>8.1076183410259848</v>
      </c>
      <c r="AP20" s="56">
        <f t="shared" ca="1" si="2"/>
        <v>0</v>
      </c>
      <c r="AQ20" s="56">
        <f t="shared" ca="1" si="2"/>
        <v>0</v>
      </c>
      <c r="AR20" s="56">
        <f t="shared" ca="1" si="2"/>
        <v>0</v>
      </c>
      <c r="AS20" s="56">
        <f t="shared" ca="1" si="2"/>
        <v>0</v>
      </c>
      <c r="AT20" s="56" t="str">
        <f t="shared" ca="1" si="2"/>
        <v>N/A</v>
      </c>
      <c r="AU20" s="56" t="str">
        <f t="shared" ca="1" si="2"/>
        <v>N/A</v>
      </c>
      <c r="AV20" s="56" t="str">
        <f t="shared" ca="1" si="2"/>
        <v>N/A</v>
      </c>
    </row>
    <row r="21" spans="3:48" outlineLevel="1" x14ac:dyDescent="0.45"/>
    <row r="22" spans="3:48" outlineLevel="1" x14ac:dyDescent="0.45">
      <c r="C22" s="39" t="s">
        <v>109</v>
      </c>
      <c r="D22" s="29" t="s">
        <v>24</v>
      </c>
      <c r="F22" s="85" cm="1">
        <f t="array" ref="F22:AV22">TRANSPOSE(NAV!G147:G189)</f>
        <v>760867.67208836507</v>
      </c>
      <c r="G22" s="85">
        <v>729063.64157337241</v>
      </c>
      <c r="H22" s="85">
        <v>698589.009578128</v>
      </c>
      <c r="I22" s="85">
        <v>671222.14795561554</v>
      </c>
      <c r="J22" s="85">
        <v>641407.99012245552</v>
      </c>
      <c r="K22" s="85">
        <v>614597.33691856242</v>
      </c>
      <c r="L22" s="85">
        <v>588907.36062591593</v>
      </c>
      <c r="M22" s="85">
        <v>565837.22063550714</v>
      </c>
      <c r="N22" s="85">
        <v>540704.02106024651</v>
      </c>
      <c r="O22" s="85">
        <v>518102.76223927492</v>
      </c>
      <c r="P22" s="85">
        <v>496446.22896203218</v>
      </c>
      <c r="Q22" s="85">
        <v>476998.20578281459</v>
      </c>
      <c r="R22" s="85">
        <v>455811.03274828702</v>
      </c>
      <c r="S22" s="85">
        <v>436758.27426426875</v>
      </c>
      <c r="T22" s="85">
        <v>418501.91512069997</v>
      </c>
      <c r="U22" s="85">
        <v>402107.31995410682</v>
      </c>
      <c r="V22" s="85">
        <v>384246.62936233362</v>
      </c>
      <c r="W22" s="85">
        <v>368185.24053767679</v>
      </c>
      <c r="X22" s="85">
        <v>352795.21273811185</v>
      </c>
      <c r="Y22" s="85">
        <v>338974.64351112203</v>
      </c>
      <c r="Z22" s="85">
        <v>323918.16250276892</v>
      </c>
      <c r="AA22" s="85">
        <v>310378.48470791319</v>
      </c>
      <c r="AB22" s="85">
        <v>297404.76120648778</v>
      </c>
      <c r="AC22" s="85">
        <v>285754.08414998866</v>
      </c>
      <c r="AD22" s="85">
        <v>253212.6416539434</v>
      </c>
      <c r="AE22" s="85">
        <v>0</v>
      </c>
      <c r="AF22" s="85">
        <v>0</v>
      </c>
      <c r="AG22" s="85">
        <v>0</v>
      </c>
      <c r="AH22" s="85">
        <v>0</v>
      </c>
      <c r="AI22" s="85">
        <v>0</v>
      </c>
      <c r="AJ22" s="85">
        <v>0</v>
      </c>
      <c r="AK22" s="85">
        <v>0</v>
      </c>
      <c r="AL22" s="85">
        <v>0</v>
      </c>
      <c r="AM22" s="85">
        <v>0</v>
      </c>
      <c r="AN22" s="85">
        <v>0</v>
      </c>
      <c r="AO22" s="85">
        <v>0</v>
      </c>
      <c r="AP22" s="85">
        <v>0</v>
      </c>
      <c r="AQ22" s="85">
        <v>0</v>
      </c>
      <c r="AR22" s="85">
        <v>0</v>
      </c>
      <c r="AS22" s="85">
        <v>0</v>
      </c>
      <c r="AT22" s="85">
        <v>11930791.999999996</v>
      </c>
      <c r="AU22" s="85">
        <v>0</v>
      </c>
      <c r="AV22" s="85">
        <v>11930792</v>
      </c>
    </row>
    <row r="23" spans="3:48" outlineLevel="1" x14ac:dyDescent="0.45">
      <c r="C23" s="39" t="s">
        <v>110</v>
      </c>
      <c r="D23" s="29" t="s">
        <v>24</v>
      </c>
      <c r="F23" s="85" cm="1">
        <f t="array" aca="1" ref="F23:AV23" ca="1">TRANSPOSE(NAV!G249:G291)</f>
        <v>51562.499999999993</v>
      </c>
      <c r="G23" s="85">
        <f ca="1"/>
        <v>136124.99999999997</v>
      </c>
      <c r="H23" s="85">
        <f ca="1"/>
        <v>196844.99999999997</v>
      </c>
      <c r="I23" s="85">
        <f ca="1"/>
        <v>248681.39999999997</v>
      </c>
      <c r="J23" s="85">
        <f ca="1"/>
        <v>294502.55999999994</v>
      </c>
      <c r="K23" s="85">
        <f ca="1"/>
        <v>335741.60399999993</v>
      </c>
      <c r="L23" s="85">
        <f ca="1"/>
        <v>373052.08643999993</v>
      </c>
      <c r="M23" s="85">
        <f ca="1"/>
        <v>382225.07494479994</v>
      </c>
      <c r="N23" s="85">
        <f ca="1"/>
        <v>346253.31289486395</v>
      </c>
      <c r="O23" s="85">
        <f ca="1"/>
        <v>302737.14604227612</v>
      </c>
      <c r="P23" s="85">
        <f ca="1"/>
        <v>274195.66659946507</v>
      </c>
      <c r="Q23" s="85">
        <f ca="1"/>
        <v>251755.50805599449</v>
      </c>
      <c r="R23" s="85">
        <f ca="1"/>
        <v>233312.69089817753</v>
      </c>
      <c r="S23" s="85">
        <f ca="1"/>
        <v>217877.63071027695</v>
      </c>
      <c r="T23" s="85">
        <f ca="1"/>
        <v>204930.22470249436</v>
      </c>
      <c r="U23" s="85">
        <f ca="1"/>
        <v>193953.19895264084</v>
      </c>
      <c r="V23" s="85">
        <f ca="1"/>
        <v>184419.99583464101</v>
      </c>
      <c r="W23" s="85">
        <f ca="1"/>
        <v>175894.65779423574</v>
      </c>
      <c r="X23" s="85">
        <f ca="1"/>
        <v>168075.99399167404</v>
      </c>
      <c r="Y23" s="85">
        <f ca="1"/>
        <v>160842.11656561733</v>
      </c>
      <c r="Z23" s="85">
        <f ca="1"/>
        <v>154156.03206978532</v>
      </c>
      <c r="AA23" s="85">
        <f ca="1"/>
        <v>147926.54367590905</v>
      </c>
      <c r="AB23" s="85">
        <f ca="1"/>
        <v>142009.48192887267</v>
      </c>
      <c r="AC23" s="85">
        <f ca="1"/>
        <v>136329.10265171775</v>
      </c>
      <c r="AD23" s="85">
        <f ca="1"/>
        <v>130875.93854564906</v>
      </c>
      <c r="AE23" s="85">
        <f ca="1"/>
        <v>125640.90100382309</v>
      </c>
      <c r="AF23" s="85">
        <f ca="1"/>
        <v>120615.26496367018</v>
      </c>
      <c r="AG23" s="85">
        <f ca="1"/>
        <v>114966.13019820231</v>
      </c>
      <c r="AH23" s="85">
        <f ca="1"/>
        <v>103197.49373940256</v>
      </c>
      <c r="AI23" s="85">
        <f ca="1"/>
        <v>86378.659821925277</v>
      </c>
      <c r="AJ23" s="85">
        <f ca="1"/>
        <v>70232.579261147068</v>
      </c>
      <c r="AK23" s="85">
        <f ca="1"/>
        <v>54732.341922800006</v>
      </c>
      <c r="AL23" s="85">
        <f ca="1"/>
        <v>39852.114077986829</v>
      </c>
      <c r="AM23" s="85">
        <f ca="1"/>
        <v>25567.095346966169</v>
      </c>
      <c r="AN23" s="85">
        <f ca="1"/>
        <v>12252.564052171088</v>
      </c>
      <c r="AO23" s="85">
        <f ca="1"/>
        <v>2967.3883128155103</v>
      </c>
      <c r="AP23" s="85">
        <f ca="1"/>
        <v>0</v>
      </c>
      <c r="AQ23" s="85">
        <f ca="1"/>
        <v>0</v>
      </c>
      <c r="AR23" s="85">
        <f ca="1"/>
        <v>0</v>
      </c>
      <c r="AS23" s="85">
        <f ca="1"/>
        <v>0</v>
      </c>
      <c r="AT23" s="85">
        <f ca="1"/>
        <v>6200683.0000000028</v>
      </c>
      <c r="AU23" s="85">
        <f ca="1"/>
        <v>0</v>
      </c>
      <c r="AV23" s="85">
        <f ca="1"/>
        <v>6200683</v>
      </c>
    </row>
    <row r="25" spans="3:48" x14ac:dyDescent="0.45">
      <c r="C25" s="6" t="s">
        <v>85</v>
      </c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</row>
    <row r="26" spans="3:48" outlineLevel="1" x14ac:dyDescent="0.45">
      <c r="C26" s="40" t="s">
        <v>96</v>
      </c>
      <c r="D26" s="29" t="s">
        <v>14</v>
      </c>
      <c r="F26" s="117" cm="1">
        <f t="array" aca="1" ref="F26:AV29" ca="1">TRANSPOSE(NAV!M147:P189)+TRANSPOSE(NAV!M249:P291)</f>
        <v>1391.2746153256307</v>
      </c>
      <c r="G26" s="117">
        <f ca="1"/>
        <v>1629.7849826704769</v>
      </c>
      <c r="H26" s="117">
        <f ca="1"/>
        <v>1840.1009465558795</v>
      </c>
      <c r="I26" s="117">
        <f ca="1"/>
        <v>2047.917529930507</v>
      </c>
      <c r="J26" s="117">
        <f ca="1"/>
        <v>2243.8261028085872</v>
      </c>
      <c r="K26" s="117">
        <f ca="1"/>
        <v>2278.4178700299226</v>
      </c>
      <c r="L26" s="117">
        <f ca="1"/>
        <v>2306.2777921323795</v>
      </c>
      <c r="M26" s="117">
        <f ca="1"/>
        <v>2272.9596601228473</v>
      </c>
      <c r="N26" s="117">
        <f ca="1"/>
        <v>2126.4617839232537</v>
      </c>
      <c r="O26" s="117">
        <f ca="1"/>
        <v>1967.9466292886273</v>
      </c>
      <c r="P26" s="117">
        <f ca="1"/>
        <v>1847.5979365255882</v>
      </c>
      <c r="Q26" s="117">
        <f ca="1"/>
        <v>1747.1718909635852</v>
      </c>
      <c r="R26" s="117">
        <f ca="1"/>
        <v>1652.1598126875188</v>
      </c>
      <c r="S26" s="117">
        <f ca="1"/>
        <v>1569.47598381642</v>
      </c>
      <c r="T26" s="117">
        <f ca="1"/>
        <v>1494.6656050432025</v>
      </c>
      <c r="U26" s="117">
        <f ca="1"/>
        <v>1429.0427124703294</v>
      </c>
      <c r="V26" s="117">
        <f ca="1"/>
        <v>1363.3664213381155</v>
      </c>
      <c r="W26" s="117">
        <f ca="1"/>
        <v>1304.4202544044986</v>
      </c>
      <c r="X26" s="117">
        <f ca="1"/>
        <v>1248.7778983886674</v>
      </c>
      <c r="Y26" s="117">
        <f ca="1"/>
        <v>1198.300299889414</v>
      </c>
      <c r="Z26" s="117">
        <f ca="1"/>
        <v>1146.1729507384371</v>
      </c>
      <c r="AA26" s="117">
        <f ca="1"/>
        <v>1098.7767854540155</v>
      </c>
      <c r="AB26" s="117">
        <f ca="1"/>
        <v>1053.4865202278099</v>
      </c>
      <c r="AC26" s="117">
        <f ca="1"/>
        <v>1011.9356726755402</v>
      </c>
      <c r="AD26" s="117">
        <f ca="1"/>
        <v>920.84439258620671</v>
      </c>
      <c r="AE26" s="117">
        <f ca="1"/>
        <v>301.22145029338719</v>
      </c>
      <c r="AF26" s="117">
        <f ca="1"/>
        <v>289.17259228165176</v>
      </c>
      <c r="AG26" s="117">
        <f ca="1"/>
        <v>275.62890902753969</v>
      </c>
      <c r="AH26" s="117">
        <f ca="1"/>
        <v>247.41384758041252</v>
      </c>
      <c r="AI26" s="117">
        <f ca="1"/>
        <v>207.09104263083674</v>
      </c>
      <c r="AJ26" s="117">
        <f ca="1"/>
        <v>168.38114987924399</v>
      </c>
      <c r="AK26" s="117">
        <f ca="1"/>
        <v>131.2196528377149</v>
      </c>
      <c r="AL26" s="117">
        <f ca="1"/>
        <v>95.544615677847062</v>
      </c>
      <c r="AM26" s="117">
        <f ca="1"/>
        <v>61.296580004373887</v>
      </c>
      <c r="AN26" s="117">
        <f ca="1"/>
        <v>29.375267799896566</v>
      </c>
      <c r="AO26" s="117">
        <f ca="1"/>
        <v>7.1142518401928436</v>
      </c>
      <c r="AP26" s="117">
        <f ca="1"/>
        <v>0</v>
      </c>
      <c r="AQ26" s="117">
        <f ca="1"/>
        <v>0</v>
      </c>
      <c r="AR26" s="117">
        <f ca="1"/>
        <v>0</v>
      </c>
      <c r="AS26" s="117">
        <f ca="1"/>
        <v>0</v>
      </c>
      <c r="AT26" s="117">
        <f ca="1"/>
        <v>42004.622409850548</v>
      </c>
      <c r="AU26" s="117">
        <f ca="1"/>
        <v>0</v>
      </c>
      <c r="AV26" s="117">
        <f ca="1"/>
        <v>42004.622409850548</v>
      </c>
    </row>
    <row r="27" spans="3:48" outlineLevel="1" x14ac:dyDescent="0.45">
      <c r="C27" s="40" t="s">
        <v>97</v>
      </c>
      <c r="D27" s="29" t="s">
        <v>14</v>
      </c>
      <c r="F27" s="47">
        <f ca="1"/>
        <v>1253.2837255411428</v>
      </c>
      <c r="G27" s="47">
        <f ca="1"/>
        <v>1420.7786148819978</v>
      </c>
      <c r="H27" s="47">
        <f ca="1"/>
        <v>1559.5643250512128</v>
      </c>
      <c r="I27" s="47">
        <f ca="1"/>
        <v>1693.7358516252493</v>
      </c>
      <c r="J27" s="47">
        <f ca="1"/>
        <v>1723.2081082626676</v>
      </c>
      <c r="K27" s="47">
        <f ca="1"/>
        <v>1749.7738094461629</v>
      </c>
      <c r="L27" s="47">
        <f ca="1"/>
        <v>1771.1696046026723</v>
      </c>
      <c r="M27" s="47">
        <f ca="1"/>
        <v>1745.5820266887117</v>
      </c>
      <c r="N27" s="47">
        <f ca="1"/>
        <v>1633.0749443464508</v>
      </c>
      <c r="O27" s="47">
        <f ca="1"/>
        <v>1511.3388617654557</v>
      </c>
      <c r="P27" s="47">
        <f ca="1"/>
        <v>1418.9137656635353</v>
      </c>
      <c r="Q27" s="47">
        <f ca="1"/>
        <v>1341.7888156611316</v>
      </c>
      <c r="R27" s="47">
        <f ca="1"/>
        <v>1268.8216710756979</v>
      </c>
      <c r="S27" s="47">
        <f ca="1"/>
        <v>1205.3223454574884</v>
      </c>
      <c r="T27" s="47">
        <f ca="1"/>
        <v>1147.8696528790181</v>
      </c>
      <c r="U27" s="47">
        <f ca="1"/>
        <v>1097.472743587482</v>
      </c>
      <c r="V27" s="47">
        <f ca="1"/>
        <v>1047.0348254003325</v>
      </c>
      <c r="W27" s="47">
        <f ca="1"/>
        <v>1001.7654916120007</v>
      </c>
      <c r="X27" s="47">
        <f ca="1"/>
        <v>959.03341048980406</v>
      </c>
      <c r="Y27" s="47">
        <f ca="1"/>
        <v>920.26774727255929</v>
      </c>
      <c r="Z27" s="47">
        <f ca="1"/>
        <v>880.23511256581105</v>
      </c>
      <c r="AA27" s="47">
        <f ca="1"/>
        <v>843.83592092772369</v>
      </c>
      <c r="AB27" s="47">
        <f ca="1"/>
        <v>809.05401328992752</v>
      </c>
      <c r="AC27" s="47">
        <f ca="1"/>
        <v>777.14389453445233</v>
      </c>
      <c r="AD27" s="47">
        <f ca="1"/>
        <v>707.18783499602034</v>
      </c>
      <c r="AE27" s="47">
        <f ca="1"/>
        <v>231.33131612939647</v>
      </c>
      <c r="AF27" s="47">
        <f ca="1"/>
        <v>222.07806348422065</v>
      </c>
      <c r="AG27" s="47">
        <f ca="1"/>
        <v>211.67681858827513</v>
      </c>
      <c r="AH27" s="47">
        <f ca="1"/>
        <v>190.0082843823663</v>
      </c>
      <c r="AI27" s="47">
        <f ca="1"/>
        <v>159.04127479546943</v>
      </c>
      <c r="AJ27" s="47">
        <f ca="1"/>
        <v>129.31294559204835</v>
      </c>
      <c r="AK27" s="47">
        <f ca="1"/>
        <v>100.77374955676416</v>
      </c>
      <c r="AL27" s="47">
        <f ca="1"/>
        <v>73.376121362891368</v>
      </c>
      <c r="AM27" s="47">
        <f ca="1"/>
        <v>47.074398296773452</v>
      </c>
      <c r="AN27" s="47">
        <f ca="1"/>
        <v>22.559546656404684</v>
      </c>
      <c r="AO27" s="47">
        <f ca="1"/>
        <v>5.4635858099243757</v>
      </c>
      <c r="AP27" s="47">
        <f ca="1"/>
        <v>0</v>
      </c>
      <c r="AQ27" s="47">
        <f ca="1"/>
        <v>0</v>
      </c>
      <c r="AR27" s="47">
        <f ca="1"/>
        <v>0</v>
      </c>
      <c r="AS27" s="47">
        <f ca="1"/>
        <v>0</v>
      </c>
      <c r="AT27" s="47">
        <f ca="1"/>
        <v>32879.95322227924</v>
      </c>
      <c r="AU27" s="47">
        <f ca="1"/>
        <v>0</v>
      </c>
      <c r="AV27" s="47">
        <f ca="1"/>
        <v>32879.95322227924</v>
      </c>
    </row>
    <row r="28" spans="3:48" outlineLevel="1" x14ac:dyDescent="0.45">
      <c r="C28" s="40" t="s">
        <v>98</v>
      </c>
      <c r="D28" s="30" t="s">
        <v>14</v>
      </c>
      <c r="F28" s="47">
        <f ca="1"/>
        <v>166.86602881235558</v>
      </c>
      <c r="G28" s="47">
        <f ca="1"/>
        <v>177.70215552408422</v>
      </c>
      <c r="H28" s="47">
        <f ca="1"/>
        <v>183.91428872926619</v>
      </c>
      <c r="I28" s="47">
        <f ca="1"/>
        <v>188.94011720807208</v>
      </c>
      <c r="J28" s="47">
        <f ca="1"/>
        <v>192.22781500233967</v>
      </c>
      <c r="K28" s="47">
        <f ca="1"/>
        <v>195.19127987232389</v>
      </c>
      <c r="L28" s="47">
        <f ca="1"/>
        <v>197.57802987277506</v>
      </c>
      <c r="M28" s="47">
        <f ca="1"/>
        <v>194.72367689589541</v>
      </c>
      <c r="N28" s="47">
        <f ca="1"/>
        <v>182.17325393349105</v>
      </c>
      <c r="O28" s="47">
        <f ca="1"/>
        <v>168.5933148365923</v>
      </c>
      <c r="P28" s="47">
        <f ca="1"/>
        <v>158.28308347807942</v>
      </c>
      <c r="Q28" s="47">
        <f ca="1"/>
        <v>149.67961849318345</v>
      </c>
      <c r="R28" s="47">
        <f ca="1"/>
        <v>141.53996623449078</v>
      </c>
      <c r="S28" s="47">
        <f ca="1"/>
        <v>134.45647088695736</v>
      </c>
      <c r="T28" s="47">
        <f ca="1"/>
        <v>128.04749131716235</v>
      </c>
      <c r="U28" s="47">
        <f ca="1"/>
        <v>122.42560054869899</v>
      </c>
      <c r="V28" s="47">
        <f ca="1"/>
        <v>116.79913514391541</v>
      </c>
      <c r="W28" s="47">
        <f ca="1"/>
        <v>111.74923717801273</v>
      </c>
      <c r="X28" s="47">
        <f ca="1"/>
        <v>106.98237556377384</v>
      </c>
      <c r="Y28" s="47">
        <f ca="1"/>
        <v>102.65797696000885</v>
      </c>
      <c r="Z28" s="47">
        <f ca="1"/>
        <v>98.192244782005417</v>
      </c>
      <c r="AA28" s="47">
        <f ca="1"/>
        <v>94.131831508129125</v>
      </c>
      <c r="AB28" s="47">
        <f ca="1"/>
        <v>90.251829972175599</v>
      </c>
      <c r="AC28" s="47">
        <f ca="1"/>
        <v>86.692183069739372</v>
      </c>
      <c r="AD28" s="47">
        <f ca="1"/>
        <v>78.888424251076401</v>
      </c>
      <c r="AE28" s="47">
        <f ca="1"/>
        <v>25.805538650814601</v>
      </c>
      <c r="AF28" s="47">
        <f ca="1"/>
        <v>24.773317104782016</v>
      </c>
      <c r="AG28" s="47">
        <f ca="1"/>
        <v>23.613034391356507</v>
      </c>
      <c r="AH28" s="47">
        <f ca="1"/>
        <v>21.195859724679281</v>
      </c>
      <c r="AI28" s="47">
        <f ca="1"/>
        <v>17.741418812114627</v>
      </c>
      <c r="AJ28" s="47">
        <f ca="1"/>
        <v>14.425155536052561</v>
      </c>
      <c r="AK28" s="47">
        <f ca="1"/>
        <v>11.24154279103298</v>
      </c>
      <c r="AL28" s="47">
        <f ca="1"/>
        <v>8.185274555814182</v>
      </c>
      <c r="AM28" s="47">
        <f ca="1"/>
        <v>5.2512570500041349</v>
      </c>
      <c r="AN28" s="47">
        <f ca="1"/>
        <v>2.5165691482128216</v>
      </c>
      <c r="AO28" s="47">
        <f ca="1"/>
        <v>0.60947552259280668</v>
      </c>
      <c r="AP28" s="47">
        <f ca="1"/>
        <v>0</v>
      </c>
      <c r="AQ28" s="47">
        <f ca="1"/>
        <v>0</v>
      </c>
      <c r="AR28" s="47">
        <f ca="1"/>
        <v>0</v>
      </c>
      <c r="AS28" s="47">
        <f ca="1"/>
        <v>0</v>
      </c>
      <c r="AT28" s="47">
        <f ca="1"/>
        <v>3724.0458733620617</v>
      </c>
      <c r="AU28" s="47">
        <f ca="1"/>
        <v>0</v>
      </c>
      <c r="AV28" s="47">
        <f ca="1"/>
        <v>3724.0458733620617</v>
      </c>
    </row>
    <row r="29" spans="3:48" outlineLevel="1" x14ac:dyDescent="0.45">
      <c r="C29" s="21" t="s">
        <v>101</v>
      </c>
      <c r="D29" s="29" t="s">
        <v>14</v>
      </c>
      <c r="E29" s="50"/>
      <c r="F29" s="41">
        <f ca="1"/>
        <v>2811.4243696791295</v>
      </c>
      <c r="G29" s="41">
        <f ca="1"/>
        <v>3228.2657530765591</v>
      </c>
      <c r="H29" s="41">
        <f ca="1"/>
        <v>3583.5795603363581</v>
      </c>
      <c r="I29" s="41">
        <f ca="1"/>
        <v>3930.5934987638284</v>
      </c>
      <c r="J29" s="41">
        <f ca="1"/>
        <v>4159.2620260735948</v>
      </c>
      <c r="K29" s="41">
        <f ca="1"/>
        <v>4223.3829593484097</v>
      </c>
      <c r="L29" s="41">
        <f ca="1"/>
        <v>4275.0254266078264</v>
      </c>
      <c r="M29" s="41">
        <f ca="1"/>
        <v>4213.2653637074545</v>
      </c>
      <c r="N29" s="41">
        <f ca="1"/>
        <v>3941.7099822031951</v>
      </c>
      <c r="O29" s="41">
        <f ca="1"/>
        <v>3647.8788058906757</v>
      </c>
      <c r="P29" s="41">
        <f ca="1"/>
        <v>3424.7947856672026</v>
      </c>
      <c r="Q29" s="41">
        <f ca="1"/>
        <v>3238.6403251178999</v>
      </c>
      <c r="R29" s="41">
        <f ca="1"/>
        <v>3062.5214499977074</v>
      </c>
      <c r="S29" s="41">
        <f ca="1"/>
        <v>2909.2548001608657</v>
      </c>
      <c r="T29" s="41">
        <f ca="1"/>
        <v>2770.5827492393828</v>
      </c>
      <c r="U29" s="41">
        <f ca="1"/>
        <v>2648.9410566065103</v>
      </c>
      <c r="V29" s="41">
        <f ca="1"/>
        <v>2527.2003818823632</v>
      </c>
      <c r="W29" s="41">
        <f ca="1"/>
        <v>2417.9349831945119</v>
      </c>
      <c r="X29" s="41">
        <f ca="1"/>
        <v>2314.7936844422456</v>
      </c>
      <c r="Y29" s="41">
        <f ca="1"/>
        <v>2221.2260241219819</v>
      </c>
      <c r="Z29" s="41">
        <f ca="1"/>
        <v>2124.6003080862538</v>
      </c>
      <c r="AA29" s="41">
        <f ca="1"/>
        <v>2036.7445378898683</v>
      </c>
      <c r="AB29" s="41">
        <f ca="1"/>
        <v>1952.7923634899132</v>
      </c>
      <c r="AC29" s="41">
        <f ca="1"/>
        <v>1875.7717502797323</v>
      </c>
      <c r="AD29" s="41">
        <f ca="1"/>
        <v>1706.9206518333035</v>
      </c>
      <c r="AE29" s="41">
        <f ca="1"/>
        <v>558.35830507359822</v>
      </c>
      <c r="AF29" s="41">
        <f ca="1"/>
        <v>536.02397287065446</v>
      </c>
      <c r="AG29" s="41">
        <f ca="1"/>
        <v>510.91876200717132</v>
      </c>
      <c r="AH29" s="41">
        <f ca="1"/>
        <v>458.61799168745813</v>
      </c>
      <c r="AI29" s="41">
        <f ca="1"/>
        <v>383.87373623842075</v>
      </c>
      <c r="AJ29" s="41">
        <f ca="1"/>
        <v>312.11925100734493</v>
      </c>
      <c r="AK29" s="41">
        <f ca="1"/>
        <v>243.23494518551203</v>
      </c>
      <c r="AL29" s="41">
        <f ca="1"/>
        <v>177.10601159655261</v>
      </c>
      <c r="AM29" s="41">
        <f ca="1"/>
        <v>113.62223535115149</v>
      </c>
      <c r="AN29" s="41">
        <f ca="1"/>
        <v>54.451383604514078</v>
      </c>
      <c r="AO29" s="41">
        <f ca="1"/>
        <v>13.187313172710025</v>
      </c>
      <c r="AP29" s="41">
        <f ca="1"/>
        <v>0</v>
      </c>
      <c r="AQ29" s="41">
        <f ca="1"/>
        <v>0</v>
      </c>
      <c r="AR29" s="41">
        <f ca="1"/>
        <v>0</v>
      </c>
      <c r="AS29" s="41">
        <f ca="1"/>
        <v>0</v>
      </c>
      <c r="AT29" s="41">
        <f ca="1"/>
        <v>78608.621505491858</v>
      </c>
      <c r="AU29" s="41">
        <f ca="1"/>
        <v>0</v>
      </c>
      <c r="AV29" s="41">
        <f ca="1"/>
        <v>78608.621505491858</v>
      </c>
    </row>
    <row r="30" spans="3:48" outlineLevel="1" x14ac:dyDescent="0.45">
      <c r="C30" s="40" t="s">
        <v>99</v>
      </c>
      <c r="D30" s="30" t="s">
        <v>14</v>
      </c>
      <c r="F30" s="128">
        <v>0</v>
      </c>
      <c r="G30" s="128">
        <v>0</v>
      </c>
      <c r="H30" s="128">
        <v>0</v>
      </c>
      <c r="I30" s="128">
        <v>0</v>
      </c>
      <c r="J30" s="128">
        <v>0</v>
      </c>
      <c r="K30" s="128">
        <v>0</v>
      </c>
      <c r="L30" s="129">
        <f>K30</f>
        <v>0</v>
      </c>
      <c r="M30" s="129">
        <f t="shared" ref="M30:AS30" si="3">L30</f>
        <v>0</v>
      </c>
      <c r="N30" s="129">
        <f t="shared" si="3"/>
        <v>0</v>
      </c>
      <c r="O30" s="129">
        <f t="shared" si="3"/>
        <v>0</v>
      </c>
      <c r="P30" s="129">
        <f t="shared" si="3"/>
        <v>0</v>
      </c>
      <c r="Q30" s="129">
        <f t="shared" si="3"/>
        <v>0</v>
      </c>
      <c r="R30" s="129">
        <f t="shared" si="3"/>
        <v>0</v>
      </c>
      <c r="S30" s="129">
        <f t="shared" si="3"/>
        <v>0</v>
      </c>
      <c r="T30" s="129">
        <f t="shared" si="3"/>
        <v>0</v>
      </c>
      <c r="U30" s="129">
        <f t="shared" si="3"/>
        <v>0</v>
      </c>
      <c r="V30" s="129">
        <f t="shared" si="3"/>
        <v>0</v>
      </c>
      <c r="W30" s="129">
        <f t="shared" si="3"/>
        <v>0</v>
      </c>
      <c r="X30" s="129">
        <f t="shared" si="3"/>
        <v>0</v>
      </c>
      <c r="Y30" s="129">
        <f t="shared" si="3"/>
        <v>0</v>
      </c>
      <c r="Z30" s="129">
        <f t="shared" si="3"/>
        <v>0</v>
      </c>
      <c r="AA30" s="129">
        <f t="shared" si="3"/>
        <v>0</v>
      </c>
      <c r="AB30" s="129">
        <f t="shared" si="3"/>
        <v>0</v>
      </c>
      <c r="AC30" s="129">
        <f t="shared" si="3"/>
        <v>0</v>
      </c>
      <c r="AD30" s="129">
        <f t="shared" si="3"/>
        <v>0</v>
      </c>
      <c r="AE30" s="129">
        <f t="shared" si="3"/>
        <v>0</v>
      </c>
      <c r="AF30" s="129">
        <f t="shared" si="3"/>
        <v>0</v>
      </c>
      <c r="AG30" s="129">
        <f t="shared" si="3"/>
        <v>0</v>
      </c>
      <c r="AH30" s="129">
        <f t="shared" si="3"/>
        <v>0</v>
      </c>
      <c r="AI30" s="129">
        <f t="shared" si="3"/>
        <v>0</v>
      </c>
      <c r="AJ30" s="129">
        <f t="shared" si="3"/>
        <v>0</v>
      </c>
      <c r="AK30" s="129">
        <f t="shared" si="3"/>
        <v>0</v>
      </c>
      <c r="AL30" s="129">
        <f t="shared" si="3"/>
        <v>0</v>
      </c>
      <c r="AM30" s="129">
        <f t="shared" si="3"/>
        <v>0</v>
      </c>
      <c r="AN30" s="129">
        <f t="shared" si="3"/>
        <v>0</v>
      </c>
      <c r="AO30" s="129">
        <f t="shared" si="3"/>
        <v>0</v>
      </c>
      <c r="AP30" s="129">
        <f t="shared" si="3"/>
        <v>0</v>
      </c>
      <c r="AQ30" s="129">
        <f t="shared" si="3"/>
        <v>0</v>
      </c>
      <c r="AR30" s="129">
        <f t="shared" si="3"/>
        <v>0</v>
      </c>
      <c r="AS30" s="130">
        <f t="shared" si="3"/>
        <v>0</v>
      </c>
      <c r="AT30" s="127">
        <f>SUM(F30:AS30)</f>
        <v>0</v>
      </c>
      <c r="AU30" s="131">
        <v>0</v>
      </c>
      <c r="AV30" s="127">
        <f>AT30+AU30</f>
        <v>0</v>
      </c>
    </row>
    <row r="31" spans="3:48" outlineLevel="1" x14ac:dyDescent="0.45">
      <c r="C31" s="21" t="s">
        <v>86</v>
      </c>
      <c r="D31" s="29" t="s">
        <v>14</v>
      </c>
      <c r="E31" s="50"/>
      <c r="F31" s="41">
        <f ca="1">SUM(F29:F30)</f>
        <v>2811.4243696791295</v>
      </c>
      <c r="G31" s="41">
        <f t="shared" ref="G31:AV31" ca="1" si="4">SUM(G29:G30)</f>
        <v>3228.2657530765591</v>
      </c>
      <c r="H31" s="41">
        <f t="shared" ca="1" si="4"/>
        <v>3583.5795603363581</v>
      </c>
      <c r="I31" s="41">
        <f t="shared" ca="1" si="4"/>
        <v>3930.5934987638284</v>
      </c>
      <c r="J31" s="41">
        <f t="shared" ca="1" si="4"/>
        <v>4159.2620260735948</v>
      </c>
      <c r="K31" s="41">
        <f t="shared" ca="1" si="4"/>
        <v>4223.3829593484097</v>
      </c>
      <c r="L31" s="41">
        <f t="shared" ca="1" si="4"/>
        <v>4275.0254266078264</v>
      </c>
      <c r="M31" s="41">
        <f t="shared" ca="1" si="4"/>
        <v>4213.2653637074545</v>
      </c>
      <c r="N31" s="41">
        <f t="shared" ca="1" si="4"/>
        <v>3941.7099822031951</v>
      </c>
      <c r="O31" s="41">
        <f t="shared" ca="1" si="4"/>
        <v>3647.8788058906757</v>
      </c>
      <c r="P31" s="41">
        <f t="shared" ca="1" si="4"/>
        <v>3424.7947856672026</v>
      </c>
      <c r="Q31" s="41">
        <f t="shared" ca="1" si="4"/>
        <v>3238.6403251178999</v>
      </c>
      <c r="R31" s="41">
        <f t="shared" ca="1" si="4"/>
        <v>3062.5214499977074</v>
      </c>
      <c r="S31" s="41">
        <f t="shared" ca="1" si="4"/>
        <v>2909.2548001608657</v>
      </c>
      <c r="T31" s="41">
        <f t="shared" ca="1" si="4"/>
        <v>2770.5827492393828</v>
      </c>
      <c r="U31" s="41">
        <f t="shared" ca="1" si="4"/>
        <v>2648.9410566065103</v>
      </c>
      <c r="V31" s="41">
        <f t="shared" ca="1" si="4"/>
        <v>2527.2003818823632</v>
      </c>
      <c r="W31" s="41">
        <f t="shared" ca="1" si="4"/>
        <v>2417.9349831945119</v>
      </c>
      <c r="X31" s="41">
        <f t="shared" ca="1" si="4"/>
        <v>2314.7936844422456</v>
      </c>
      <c r="Y31" s="41">
        <f t="shared" ca="1" si="4"/>
        <v>2221.2260241219819</v>
      </c>
      <c r="Z31" s="41">
        <f t="shared" ca="1" si="4"/>
        <v>2124.6003080862538</v>
      </c>
      <c r="AA31" s="41">
        <f t="shared" ca="1" si="4"/>
        <v>2036.7445378898683</v>
      </c>
      <c r="AB31" s="41">
        <f t="shared" ca="1" si="4"/>
        <v>1952.7923634899132</v>
      </c>
      <c r="AC31" s="41">
        <f t="shared" ca="1" si="4"/>
        <v>1875.7717502797323</v>
      </c>
      <c r="AD31" s="41">
        <f t="shared" ca="1" si="4"/>
        <v>1706.9206518333035</v>
      </c>
      <c r="AE31" s="41">
        <f t="shared" ca="1" si="4"/>
        <v>558.35830507359822</v>
      </c>
      <c r="AF31" s="41">
        <f t="shared" ca="1" si="4"/>
        <v>536.02397287065446</v>
      </c>
      <c r="AG31" s="41">
        <f t="shared" ca="1" si="4"/>
        <v>510.91876200717132</v>
      </c>
      <c r="AH31" s="41">
        <f t="shared" ca="1" si="4"/>
        <v>458.61799168745813</v>
      </c>
      <c r="AI31" s="41">
        <f t="shared" ca="1" si="4"/>
        <v>383.87373623842075</v>
      </c>
      <c r="AJ31" s="41">
        <f t="shared" ca="1" si="4"/>
        <v>312.11925100734493</v>
      </c>
      <c r="AK31" s="41">
        <f t="shared" ca="1" si="4"/>
        <v>243.23494518551203</v>
      </c>
      <c r="AL31" s="41">
        <f t="shared" ca="1" si="4"/>
        <v>177.10601159655261</v>
      </c>
      <c r="AM31" s="41">
        <f t="shared" ca="1" si="4"/>
        <v>113.62223535115149</v>
      </c>
      <c r="AN31" s="41">
        <f t="shared" ca="1" si="4"/>
        <v>54.451383604514078</v>
      </c>
      <c r="AO31" s="41">
        <f t="shared" ca="1" si="4"/>
        <v>13.187313172710025</v>
      </c>
      <c r="AP31" s="41">
        <f t="shared" ca="1" si="4"/>
        <v>0</v>
      </c>
      <c r="AQ31" s="41">
        <f t="shared" ca="1" si="4"/>
        <v>0</v>
      </c>
      <c r="AR31" s="41">
        <f t="shared" ca="1" si="4"/>
        <v>0</v>
      </c>
      <c r="AS31" s="41">
        <f t="shared" ca="1" si="4"/>
        <v>0</v>
      </c>
      <c r="AT31" s="41">
        <f t="shared" ca="1" si="4"/>
        <v>78608.621505491858</v>
      </c>
      <c r="AU31" s="42">
        <f t="shared" ca="1" si="4"/>
        <v>0</v>
      </c>
      <c r="AV31" s="41">
        <f t="shared" ca="1" si="4"/>
        <v>78608.621505491858</v>
      </c>
    </row>
    <row r="33" spans="3:48" x14ac:dyDescent="0.45">
      <c r="C33" s="6" t="s">
        <v>129</v>
      </c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  <c r="AT33" s="76"/>
      <c r="AU33" s="76"/>
      <c r="AV33" s="76"/>
    </row>
    <row r="34" spans="3:48" outlineLevel="1" x14ac:dyDescent="0.45">
      <c r="C34" s="40" t="s">
        <v>67</v>
      </c>
      <c r="D34" s="29" t="s">
        <v>14</v>
      </c>
      <c r="F34" s="47" cm="1">
        <f t="array" aca="1" ref="F34:AV34" ca="1">-TRANSPOSE(NAV!S147:S189)-TRANSPOSE(NAV!S249:S291)</f>
        <v>-28.43505602309278</v>
      </c>
      <c r="G34" s="47">
        <f ca="1"/>
        <v>-31.038642516444732</v>
      </c>
      <c r="H34" s="47">
        <f ca="1"/>
        <v>-32.926787470955716</v>
      </c>
      <c r="I34" s="47">
        <f ca="1"/>
        <v>-34.672242734417395</v>
      </c>
      <c r="J34" s="47">
        <f ca="1"/>
        <v>-36.157454539398543</v>
      </c>
      <c r="K34" s="47">
        <f ca="1"/>
        <v>-36.71487307070867</v>
      </c>
      <c r="L34" s="47">
        <f ca="1"/>
        <v>-37.163813327544915</v>
      </c>
      <c r="M34" s="47">
        <f ca="1"/>
        <v>-36.626918404197504</v>
      </c>
      <c r="N34" s="47">
        <f ca="1"/>
        <v>-34.266222852891175</v>
      </c>
      <c r="O34" s="47">
        <f ca="1"/>
        <v>-31.711878516521644</v>
      </c>
      <c r="P34" s="47">
        <f ca="1"/>
        <v>-29.772556043176287</v>
      </c>
      <c r="Q34" s="47">
        <f ca="1"/>
        <v>-28.154271019914191</v>
      </c>
      <c r="R34" s="47">
        <f ca="1"/>
        <v>-26.623227728876358</v>
      </c>
      <c r="S34" s="47">
        <f ca="1"/>
        <v>-25.290844270190306</v>
      </c>
      <c r="T34" s="47">
        <f ca="1"/>
        <v>-24.085335132836917</v>
      </c>
      <c r="U34" s="47">
        <f ca="1"/>
        <v>-23.027874952666302</v>
      </c>
      <c r="V34" s="47">
        <f ca="1"/>
        <v>-21.969554297622253</v>
      </c>
      <c r="W34" s="47">
        <f ca="1"/>
        <v>-21.01968418580465</v>
      </c>
      <c r="X34" s="47">
        <f ca="1"/>
        <v>-20.123052332030785</v>
      </c>
      <c r="Y34" s="47">
        <f ca="1"/>
        <v>-19.309646395309464</v>
      </c>
      <c r="Z34" s="47">
        <f ca="1"/>
        <v>-18.469656052552235</v>
      </c>
      <c r="AA34" s="47">
        <f ca="1"/>
        <v>-17.705904935891176</v>
      </c>
      <c r="AB34" s="47">
        <f ca="1"/>
        <v>-16.97608870639635</v>
      </c>
      <c r="AC34" s="47">
        <f ca="1"/>
        <v>-16.306530187773113</v>
      </c>
      <c r="AD34" s="47">
        <f ca="1"/>
        <v>-14.838667408815745</v>
      </c>
      <c r="AE34" s="47">
        <f ca="1"/>
        <v>-4.8539416141215783</v>
      </c>
      <c r="AF34" s="47">
        <f ca="1"/>
        <v>-4.6597839495567159</v>
      </c>
      <c r="AG34" s="47">
        <f ca="1"/>
        <v>-4.4415383774316712</v>
      </c>
      <c r="AH34" s="47">
        <f ca="1"/>
        <v>-3.9868753354410833</v>
      </c>
      <c r="AI34" s="47">
        <f ca="1"/>
        <v>-3.33710573652235</v>
      </c>
      <c r="AJ34" s="47">
        <f ca="1"/>
        <v>-2.7133269215603648</v>
      </c>
      <c r="AK34" s="47">
        <f ca="1"/>
        <v>-2.1144992591968603</v>
      </c>
      <c r="AL34" s="47">
        <f ca="1"/>
        <v>-1.539624703327896</v>
      </c>
      <c r="AM34" s="47">
        <f ca="1"/>
        <v>-0.98774512969368955</v>
      </c>
      <c r="AN34" s="47">
        <f ca="1"/>
        <v>-0.47335883503982246</v>
      </c>
      <c r="AO34" s="47">
        <f ca="1"/>
        <v>-0.11464045149115051</v>
      </c>
      <c r="AP34" s="47">
        <f ca="1"/>
        <v>0</v>
      </c>
      <c r="AQ34" s="47">
        <f ca="1"/>
        <v>0</v>
      </c>
      <c r="AR34" s="47">
        <f ca="1"/>
        <v>0</v>
      </c>
      <c r="AS34" s="47">
        <f ca="1"/>
        <v>0</v>
      </c>
      <c r="AT34" s="47">
        <f ca="1"/>
        <v>-692.60922341941227</v>
      </c>
      <c r="AU34" s="47">
        <f ca="1"/>
        <v>0</v>
      </c>
      <c r="AV34" s="47">
        <f ca="1"/>
        <v>-692.60922341941227</v>
      </c>
    </row>
    <row r="35" spans="3:48" outlineLevel="1" x14ac:dyDescent="0.45">
      <c r="C35" s="40" t="s">
        <v>170</v>
      </c>
      <c r="D35" s="29" t="s">
        <v>14</v>
      </c>
      <c r="F35" s="47" cm="1">
        <f t="array" aca="1" ref="F35:AV35" ca="1">-TRANSPOSE(NAV!U147:U189)-TRANSPOSE(NAV!U249:U291)</f>
        <v>-105.61592237148747</v>
      </c>
      <c r="G35" s="47">
        <f ca="1"/>
        <v>-115.28638648965186</v>
      </c>
      <c r="H35" s="47">
        <f ca="1"/>
        <v>-122.29949632069267</v>
      </c>
      <c r="I35" s="47">
        <f ca="1"/>
        <v>-128.78261587069318</v>
      </c>
      <c r="J35" s="47">
        <f ca="1"/>
        <v>-134.29911686062314</v>
      </c>
      <c r="K35" s="47">
        <f ca="1"/>
        <v>-136.36952854834647</v>
      </c>
      <c r="L35" s="47">
        <f ca="1"/>
        <v>-138.03702093088111</v>
      </c>
      <c r="M35" s="47">
        <f ca="1"/>
        <v>-136.04283978701929</v>
      </c>
      <c r="N35" s="47">
        <f ca="1"/>
        <v>-127.27454202502435</v>
      </c>
      <c r="O35" s="47">
        <f ca="1"/>
        <v>-117.78697734708038</v>
      </c>
      <c r="P35" s="47">
        <f ca="1"/>
        <v>-110.5837795889405</v>
      </c>
      <c r="Q35" s="47">
        <f ca="1"/>
        <v>-104.57300664539555</v>
      </c>
      <c r="R35" s="47">
        <f ca="1"/>
        <v>-98.886274421540762</v>
      </c>
      <c r="S35" s="47">
        <f ca="1"/>
        <v>-93.937421574992555</v>
      </c>
      <c r="T35" s="47">
        <f ca="1"/>
        <v>-89.459816207679978</v>
      </c>
      <c r="U35" s="47">
        <f ca="1"/>
        <v>-85.532106967046261</v>
      </c>
      <c r="V35" s="47">
        <f ca="1"/>
        <v>-81.601201676882653</v>
      </c>
      <c r="W35" s="47">
        <f ca="1"/>
        <v>-78.073112690131552</v>
      </c>
      <c r="X35" s="47">
        <f ca="1"/>
        <v>-74.742765804685774</v>
      </c>
      <c r="Y35" s="47">
        <f ca="1"/>
        <v>-71.721543754006575</v>
      </c>
      <c r="Z35" s="47">
        <f ca="1"/>
        <v>-68.601579623765446</v>
      </c>
      <c r="AA35" s="47">
        <f ca="1"/>
        <v>-65.764789761881502</v>
      </c>
      <c r="AB35" s="47">
        <f ca="1"/>
        <v>-63.05404376661501</v>
      </c>
      <c r="AC35" s="47">
        <f ca="1"/>
        <v>-60.567112126014422</v>
      </c>
      <c r="AD35" s="47">
        <f ca="1"/>
        <v>-55.115050375601342</v>
      </c>
      <c r="AE35" s="47">
        <f ca="1"/>
        <v>-18.028925995308722</v>
      </c>
      <c r="AF35" s="47">
        <f ca="1"/>
        <v>-17.307768955496371</v>
      </c>
      <c r="AG35" s="47">
        <f ca="1"/>
        <v>-16.497142544746207</v>
      </c>
      <c r="AH35" s="47">
        <f ca="1"/>
        <v>-14.808394103066881</v>
      </c>
      <c r="AI35" s="47">
        <f ca="1"/>
        <v>-12.39496416422587</v>
      </c>
      <c r="AJ35" s="47">
        <f ca="1"/>
        <v>-10.078071422938498</v>
      </c>
      <c r="AK35" s="47">
        <f ca="1"/>
        <v>-7.8538543913026233</v>
      </c>
      <c r="AL35" s="47">
        <f ca="1"/>
        <v>-5.7186060409321842</v>
      </c>
      <c r="AM35" s="47">
        <f ca="1"/>
        <v>-3.6687676245765615</v>
      </c>
      <c r="AN35" s="47">
        <f ca="1"/>
        <v>-1.7581899587193404</v>
      </c>
      <c r="AO35" s="47">
        <f ca="1"/>
        <v>-0.42580739125284472</v>
      </c>
      <c r="AP35" s="47">
        <f ca="1"/>
        <v>0</v>
      </c>
      <c r="AQ35" s="47">
        <f ca="1"/>
        <v>0</v>
      </c>
      <c r="AR35" s="47">
        <f ca="1"/>
        <v>0</v>
      </c>
      <c r="AS35" s="47">
        <f ca="1"/>
        <v>0</v>
      </c>
      <c r="AT35" s="47">
        <f ca="1"/>
        <v>-2572.5485441292462</v>
      </c>
      <c r="AU35" s="47">
        <f ca="1"/>
        <v>0</v>
      </c>
      <c r="AV35" s="47">
        <f ca="1"/>
        <v>-2572.5485441292462</v>
      </c>
    </row>
    <row r="36" spans="3:48" outlineLevel="1" x14ac:dyDescent="0.45">
      <c r="C36" s="40" t="s">
        <v>100</v>
      </c>
      <c r="D36" s="29" t="s">
        <v>14</v>
      </c>
      <c r="F36" s="47" cm="1">
        <f t="array" aca="1" ref="F36:AV36" ca="1">-TRANSPOSE(NAV!W147:W189)-TRANSPOSE(NAV!W249:W291)</f>
        <v>-1238.9560124347565</v>
      </c>
      <c r="G36" s="47">
        <f ca="1"/>
        <v>-1352.3979953593775</v>
      </c>
      <c r="H36" s="47">
        <f ca="1"/>
        <v>-1434.6671683773563</v>
      </c>
      <c r="I36" s="47">
        <f ca="1"/>
        <v>-1510.7191477139008</v>
      </c>
      <c r="J36" s="47">
        <f ca="1"/>
        <v>-1575.4319477880792</v>
      </c>
      <c r="K36" s="47">
        <f ca="1"/>
        <v>-1599.719469509449</v>
      </c>
      <c r="L36" s="47">
        <f ca="1"/>
        <v>-1619.2804378430287</v>
      </c>
      <c r="M36" s="47">
        <f ca="1"/>
        <v>-1595.887159040034</v>
      </c>
      <c r="N36" s="47">
        <f ca="1"/>
        <v>-1493.0282814474012</v>
      </c>
      <c r="O36" s="47">
        <f ca="1"/>
        <v>-1381.7318496484431</v>
      </c>
      <c r="P36" s="47">
        <f ca="1"/>
        <v>-1297.2327990241097</v>
      </c>
      <c r="Q36" s="47">
        <f ca="1"/>
        <v>-1226.7218087248325</v>
      </c>
      <c r="R36" s="47">
        <f ca="1"/>
        <v>-1160.0120653296128</v>
      </c>
      <c r="S36" s="47">
        <f ca="1"/>
        <v>-1101.9582146297205</v>
      </c>
      <c r="T36" s="47">
        <f ca="1"/>
        <v>-1049.4324593593228</v>
      </c>
      <c r="U36" s="47">
        <f ca="1"/>
        <v>-1003.3574086518889</v>
      </c>
      <c r="V36" s="47">
        <f ca="1"/>
        <v>-957.24486582496968</v>
      </c>
      <c r="W36" s="47">
        <f ca="1"/>
        <v>-915.8576680957741</v>
      </c>
      <c r="X36" s="47">
        <f ca="1"/>
        <v>-876.79013732419844</v>
      </c>
      <c r="Y36" s="47">
        <f ca="1"/>
        <v>-841.34887865276949</v>
      </c>
      <c r="Z36" s="47">
        <f ca="1"/>
        <v>-804.74929943263317</v>
      </c>
      <c r="AA36" s="47">
        <f ca="1"/>
        <v>-771.47157220668691</v>
      </c>
      <c r="AB36" s="47">
        <f ca="1"/>
        <v>-739.67243649298393</v>
      </c>
      <c r="AC36" s="47">
        <f ca="1"/>
        <v>-710.49881532439997</v>
      </c>
      <c r="AD36" s="47">
        <f ca="1"/>
        <v>-646.54193709840035</v>
      </c>
      <c r="AE36" s="47">
        <f ca="1"/>
        <v>-211.49317032958305</v>
      </c>
      <c r="AF36" s="47">
        <f ca="1"/>
        <v>-203.03344351639976</v>
      </c>
      <c r="AG36" s="47">
        <f ca="1"/>
        <v>-193.52417215952283</v>
      </c>
      <c r="AH36" s="47">
        <f ca="1"/>
        <v>-173.71385390136149</v>
      </c>
      <c r="AI36" s="47">
        <f ca="1"/>
        <v>-145.4024642341881</v>
      </c>
      <c r="AJ36" s="47">
        <f ca="1"/>
        <v>-118.22353015370162</v>
      </c>
      <c r="AK36" s="47">
        <f ca="1"/>
        <v>-92.131753436434636</v>
      </c>
      <c r="AL36" s="47">
        <f ca="1"/>
        <v>-67.083647787858325</v>
      </c>
      <c r="AM36" s="47">
        <f ca="1"/>
        <v>-43.03746636522505</v>
      </c>
      <c r="AN36" s="47">
        <f ca="1"/>
        <v>-20.624920669592267</v>
      </c>
      <c r="AO36" s="47">
        <f ca="1"/>
        <v>-4.9950482435429864</v>
      </c>
      <c r="AP36" s="47">
        <f ca="1"/>
        <v>0</v>
      </c>
      <c r="AQ36" s="47">
        <f ca="1"/>
        <v>0</v>
      </c>
      <c r="AR36" s="47">
        <f ca="1"/>
        <v>0</v>
      </c>
      <c r="AS36" s="47">
        <f ca="1"/>
        <v>0</v>
      </c>
      <c r="AT36" s="47">
        <f ca="1"/>
        <v>-30177.973306131538</v>
      </c>
      <c r="AU36" s="47">
        <f ca="1"/>
        <v>0</v>
      </c>
      <c r="AV36" s="47">
        <f ca="1"/>
        <v>-30177.973306131538</v>
      </c>
    </row>
    <row r="37" spans="3:48" outlineLevel="1" x14ac:dyDescent="0.45">
      <c r="C37" s="40" t="s">
        <v>95</v>
      </c>
      <c r="D37" s="30" t="s">
        <v>14</v>
      </c>
      <c r="F37" s="47">
        <f t="shared" ref="F37:AV37" ca="1" si="5">-F31*GA_Pct_Rev</f>
        <v>-207.1761039205997</v>
      </c>
      <c r="G37" s="47">
        <f t="shared" ca="1" si="5"/>
        <v>-237.89347789534713</v>
      </c>
      <c r="H37" s="47">
        <f t="shared" ca="1" si="5"/>
        <v>-264.07683571609533</v>
      </c>
      <c r="I37" s="47">
        <f t="shared" ca="1" si="5"/>
        <v>-289.64856958342017</v>
      </c>
      <c r="J37" s="47">
        <f t="shared" ca="1" si="5"/>
        <v>-306.49933572467887</v>
      </c>
      <c r="K37" s="47">
        <f t="shared" ca="1" si="5"/>
        <v>-311.22445843432695</v>
      </c>
      <c r="L37" s="47">
        <f t="shared" ca="1" si="5"/>
        <v>-315.03003303168811</v>
      </c>
      <c r="M37" s="47">
        <f t="shared" ca="1" si="5"/>
        <v>-310.47888474273361</v>
      </c>
      <c r="N37" s="47">
        <f t="shared" ca="1" si="5"/>
        <v>-290.46775211349427</v>
      </c>
      <c r="O37" s="47">
        <f t="shared" ca="1" si="5"/>
        <v>-268.81509839982448</v>
      </c>
      <c r="P37" s="47">
        <f t="shared" ca="1" si="5"/>
        <v>-252.37585903941508</v>
      </c>
      <c r="Q37" s="47">
        <f t="shared" ca="1" si="5"/>
        <v>-238.6579883828243</v>
      </c>
      <c r="R37" s="47">
        <f t="shared" ca="1" si="5"/>
        <v>-225.67964801991263</v>
      </c>
      <c r="S37" s="47">
        <f t="shared" ca="1" si="5"/>
        <v>-214.38530636284588</v>
      </c>
      <c r="T37" s="47">
        <f t="shared" ca="1" si="5"/>
        <v>-204.16645233908611</v>
      </c>
      <c r="U37" s="47">
        <f t="shared" ca="1" si="5"/>
        <v>-195.20257899937329</v>
      </c>
      <c r="V37" s="47">
        <f t="shared" ca="1" si="5"/>
        <v>-186.23141159041597</v>
      </c>
      <c r="W37" s="47">
        <f t="shared" ca="1" si="5"/>
        <v>-178.17955722164146</v>
      </c>
      <c r="X37" s="47">
        <f t="shared" ca="1" si="5"/>
        <v>-170.57899266110735</v>
      </c>
      <c r="Y37" s="47">
        <f t="shared" ca="1" si="5"/>
        <v>-163.68391715163142</v>
      </c>
      <c r="Z37" s="47">
        <f t="shared" ca="1" si="5"/>
        <v>-156.5634910776748</v>
      </c>
      <c r="AA37" s="47">
        <f t="shared" ca="1" si="5"/>
        <v>-150.08932930667609</v>
      </c>
      <c r="AB37" s="47">
        <f t="shared" ca="1" si="5"/>
        <v>-143.90282662304514</v>
      </c>
      <c r="AC37" s="47">
        <f t="shared" ca="1" si="5"/>
        <v>-138.22711621142844</v>
      </c>
      <c r="AD37" s="47">
        <f t="shared" ca="1" si="5"/>
        <v>-125.78434410767903</v>
      </c>
      <c r="AE37" s="47">
        <f t="shared" ca="1" si="5"/>
        <v>-41.145868793212529</v>
      </c>
      <c r="AF37" s="47">
        <f t="shared" ca="1" si="5"/>
        <v>-39.500034041484042</v>
      </c>
      <c r="AG37" s="47">
        <f t="shared" ca="1" si="5"/>
        <v>-37.65001103147678</v>
      </c>
      <c r="AH37" s="47">
        <f t="shared" ca="1" si="5"/>
        <v>-33.795925556603777</v>
      </c>
      <c r="AI37" s="47">
        <f t="shared" ca="1" si="5"/>
        <v>-28.287961763807541</v>
      </c>
      <c r="AJ37" s="47">
        <f t="shared" ca="1" si="5"/>
        <v>-23.000316522723164</v>
      </c>
      <c r="AK37" s="47">
        <f t="shared" ca="1" si="5"/>
        <v>-17.92417709128215</v>
      </c>
      <c r="AL37" s="47">
        <f t="shared" ca="1" si="5"/>
        <v>-13.051083237098791</v>
      </c>
      <c r="AM37" s="47">
        <f t="shared" ca="1" si="5"/>
        <v>-8.3729131370827581</v>
      </c>
      <c r="AN37" s="47">
        <f t="shared" ca="1" si="5"/>
        <v>-4.0125658829502004</v>
      </c>
      <c r="AO37" s="47">
        <f t="shared" ca="1" si="5"/>
        <v>-0.97178362461682799</v>
      </c>
      <c r="AP37" s="47">
        <f t="shared" ca="1" si="5"/>
        <v>0</v>
      </c>
      <c r="AQ37" s="47">
        <f t="shared" ca="1" si="5"/>
        <v>0</v>
      </c>
      <c r="AR37" s="47">
        <f t="shared" ca="1" si="5"/>
        <v>0</v>
      </c>
      <c r="AS37" s="47">
        <f t="shared" ca="1" si="5"/>
        <v>0</v>
      </c>
      <c r="AT37" s="47">
        <f t="shared" ca="1" si="5"/>
        <v>-5792.7320093393037</v>
      </c>
      <c r="AU37" s="47">
        <f t="shared" ca="1" si="5"/>
        <v>0</v>
      </c>
      <c r="AV37" s="47">
        <f t="shared" ca="1" si="5"/>
        <v>-5792.7320093393037</v>
      </c>
    </row>
    <row r="38" spans="3:48" outlineLevel="1" x14ac:dyDescent="0.45">
      <c r="C38" s="21" t="s">
        <v>128</v>
      </c>
      <c r="D38" s="29" t="s">
        <v>14</v>
      </c>
      <c r="E38" s="23"/>
      <c r="F38" s="41">
        <f t="shared" ref="F38:AV38" ca="1" si="6">SUM(F34:F37)</f>
        <v>-1580.1830947499363</v>
      </c>
      <c r="G38" s="41">
        <f t="shared" ca="1" si="6"/>
        <v>-1736.6165022608213</v>
      </c>
      <c r="H38" s="41">
        <f t="shared" ca="1" si="6"/>
        <v>-1853.9702878851001</v>
      </c>
      <c r="I38" s="41">
        <f t="shared" ca="1" si="6"/>
        <v>-1963.8225759024315</v>
      </c>
      <c r="J38" s="41">
        <f t="shared" ca="1" si="6"/>
        <v>-2052.3878549127799</v>
      </c>
      <c r="K38" s="41">
        <f t="shared" ca="1" si="6"/>
        <v>-2084.028329562831</v>
      </c>
      <c r="L38" s="41">
        <f t="shared" ca="1" si="6"/>
        <v>-2109.5113051331427</v>
      </c>
      <c r="M38" s="41">
        <f t="shared" ca="1" si="6"/>
        <v>-2079.0358019739842</v>
      </c>
      <c r="N38" s="41">
        <f t="shared" ca="1" si="6"/>
        <v>-1945.036798438811</v>
      </c>
      <c r="O38" s="41">
        <f t="shared" ca="1" si="6"/>
        <v>-1800.0458039118698</v>
      </c>
      <c r="P38" s="41">
        <f t="shared" ca="1" si="6"/>
        <v>-1689.9649936956414</v>
      </c>
      <c r="Q38" s="41">
        <f t="shared" ca="1" si="6"/>
        <v>-1598.1070747729664</v>
      </c>
      <c r="R38" s="41">
        <f t="shared" ca="1" si="6"/>
        <v>-1511.2012154999425</v>
      </c>
      <c r="S38" s="41">
        <f t="shared" ca="1" si="6"/>
        <v>-1435.5717868377492</v>
      </c>
      <c r="T38" s="41">
        <f t="shared" ca="1" si="6"/>
        <v>-1367.1440630389259</v>
      </c>
      <c r="U38" s="41">
        <f t="shared" ca="1" si="6"/>
        <v>-1307.1199695709749</v>
      </c>
      <c r="V38" s="41">
        <f t="shared" ca="1" si="6"/>
        <v>-1247.0470333898907</v>
      </c>
      <c r="W38" s="41">
        <f t="shared" ca="1" si="6"/>
        <v>-1193.1300221933518</v>
      </c>
      <c r="X38" s="41">
        <f t="shared" ca="1" si="6"/>
        <v>-1142.2349481220224</v>
      </c>
      <c r="Y38" s="41">
        <f t="shared" ca="1" si="6"/>
        <v>-1096.0639859537171</v>
      </c>
      <c r="Z38" s="41">
        <f t="shared" ca="1" si="6"/>
        <v>-1048.3840261866255</v>
      </c>
      <c r="AA38" s="41">
        <f t="shared" ca="1" si="6"/>
        <v>-1005.0315962111356</v>
      </c>
      <c r="AB38" s="41">
        <f t="shared" ca="1" si="6"/>
        <v>-963.60539558904043</v>
      </c>
      <c r="AC38" s="41">
        <f t="shared" ca="1" si="6"/>
        <v>-925.59957384961592</v>
      </c>
      <c r="AD38" s="41">
        <f t="shared" ca="1" si="6"/>
        <v>-842.27999899049655</v>
      </c>
      <c r="AE38" s="41">
        <f t="shared" ca="1" si="6"/>
        <v>-275.52190673222589</v>
      </c>
      <c r="AF38" s="41">
        <f t="shared" ca="1" si="6"/>
        <v>-264.50103046293691</v>
      </c>
      <c r="AG38" s="41">
        <f t="shared" ca="1" si="6"/>
        <v>-252.11286411317747</v>
      </c>
      <c r="AH38" s="41">
        <f t="shared" ca="1" si="6"/>
        <v>-226.30504889647324</v>
      </c>
      <c r="AI38" s="41">
        <f t="shared" ca="1" si="6"/>
        <v>-189.42249589874388</v>
      </c>
      <c r="AJ38" s="41">
        <f t="shared" ca="1" si="6"/>
        <v>-154.01524502092363</v>
      </c>
      <c r="AK38" s="41">
        <f t="shared" ca="1" si="6"/>
        <v>-120.02428417821626</v>
      </c>
      <c r="AL38" s="41">
        <f t="shared" ca="1" si="6"/>
        <v>-87.392961769217195</v>
      </c>
      <c r="AM38" s="41">
        <f t="shared" ca="1" si="6"/>
        <v>-56.066892256578058</v>
      </c>
      <c r="AN38" s="41">
        <f t="shared" ca="1" si="6"/>
        <v>-26.869035346301629</v>
      </c>
      <c r="AO38" s="41">
        <f t="shared" ca="1" si="6"/>
        <v>-6.5072797109038092</v>
      </c>
      <c r="AP38" s="41">
        <f t="shared" ca="1" si="6"/>
        <v>0</v>
      </c>
      <c r="AQ38" s="41">
        <f t="shared" ca="1" si="6"/>
        <v>0</v>
      </c>
      <c r="AR38" s="41">
        <f t="shared" ca="1" si="6"/>
        <v>0</v>
      </c>
      <c r="AS38" s="41">
        <f t="shared" ca="1" si="6"/>
        <v>0</v>
      </c>
      <c r="AT38" s="41">
        <f t="shared" ca="1" si="6"/>
        <v>-39235.863083019503</v>
      </c>
      <c r="AU38" s="41">
        <f t="shared" ca="1" si="6"/>
        <v>0</v>
      </c>
      <c r="AV38" s="41">
        <f t="shared" ca="1" si="6"/>
        <v>-39235.863083019503</v>
      </c>
    </row>
    <row r="39" spans="3:48" outlineLevel="1" x14ac:dyDescent="0.45">
      <c r="C39" s="18"/>
      <c r="D39" s="1"/>
      <c r="E39" s="1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2"/>
      <c r="AG39" s="112"/>
      <c r="AH39" s="112"/>
      <c r="AI39" s="112"/>
      <c r="AJ39" s="112"/>
      <c r="AK39" s="112"/>
      <c r="AL39" s="112"/>
      <c r="AM39" s="112"/>
      <c r="AN39" s="112"/>
      <c r="AO39" s="112"/>
      <c r="AP39" s="112"/>
      <c r="AQ39" s="112"/>
      <c r="AR39" s="112"/>
      <c r="AS39" s="112"/>
      <c r="AT39" s="112"/>
      <c r="AU39" s="112"/>
      <c r="AV39" s="112"/>
    </row>
    <row r="40" spans="3:48" outlineLevel="1" x14ac:dyDescent="0.45">
      <c r="C40" s="186" t="s">
        <v>169</v>
      </c>
      <c r="D40" s="187" t="s">
        <v>14</v>
      </c>
      <c r="E40" s="188"/>
      <c r="F40" s="189">
        <f t="shared" ref="F40:AV40" ca="1" si="7">F31+F38</f>
        <v>1231.2412749291932</v>
      </c>
      <c r="G40" s="189">
        <f t="shared" ca="1" si="7"/>
        <v>1491.6492508157378</v>
      </c>
      <c r="H40" s="189">
        <f t="shared" ca="1" si="7"/>
        <v>1729.609272451258</v>
      </c>
      <c r="I40" s="189">
        <f t="shared" ca="1" si="7"/>
        <v>1966.7709228613969</v>
      </c>
      <c r="J40" s="189">
        <f t="shared" ca="1" si="7"/>
        <v>2106.874171160815</v>
      </c>
      <c r="K40" s="189">
        <f t="shared" ca="1" si="7"/>
        <v>2139.3546297855787</v>
      </c>
      <c r="L40" s="189">
        <f t="shared" ca="1" si="7"/>
        <v>2165.5141214746836</v>
      </c>
      <c r="M40" s="189">
        <f t="shared" ca="1" si="7"/>
        <v>2134.2295617334703</v>
      </c>
      <c r="N40" s="189">
        <f t="shared" ca="1" si="7"/>
        <v>1996.673183764384</v>
      </c>
      <c r="O40" s="189">
        <f t="shared" ca="1" si="7"/>
        <v>1847.8330019788059</v>
      </c>
      <c r="P40" s="189">
        <f t="shared" ca="1" si="7"/>
        <v>1734.8297919715612</v>
      </c>
      <c r="Q40" s="189">
        <f t="shared" ca="1" si="7"/>
        <v>1640.5332503449335</v>
      </c>
      <c r="R40" s="189">
        <f t="shared" ca="1" si="7"/>
        <v>1551.3202344977649</v>
      </c>
      <c r="S40" s="189">
        <f t="shared" ca="1" si="7"/>
        <v>1473.6830133231165</v>
      </c>
      <c r="T40" s="189">
        <f t="shared" ca="1" si="7"/>
        <v>1403.4386862004569</v>
      </c>
      <c r="U40" s="189">
        <f t="shared" ca="1" si="7"/>
        <v>1341.8210870355354</v>
      </c>
      <c r="V40" s="189">
        <f t="shared" ca="1" si="7"/>
        <v>1280.1533484924726</v>
      </c>
      <c r="W40" s="189">
        <f t="shared" ca="1" si="7"/>
        <v>1224.8049610011601</v>
      </c>
      <c r="X40" s="189">
        <f t="shared" ca="1" si="7"/>
        <v>1172.5587363202233</v>
      </c>
      <c r="Y40" s="189">
        <f t="shared" ca="1" si="7"/>
        <v>1125.1620381682649</v>
      </c>
      <c r="Z40" s="189">
        <f t="shared" ca="1" si="7"/>
        <v>1076.2162818996283</v>
      </c>
      <c r="AA40" s="189">
        <f t="shared" ca="1" si="7"/>
        <v>1031.7129416787327</v>
      </c>
      <c r="AB40" s="189">
        <f t="shared" ca="1" si="7"/>
        <v>989.18696790087279</v>
      </c>
      <c r="AC40" s="189">
        <f t="shared" ca="1" si="7"/>
        <v>950.17217643011634</v>
      </c>
      <c r="AD40" s="189">
        <f t="shared" ca="1" si="7"/>
        <v>864.64065284280696</v>
      </c>
      <c r="AE40" s="189">
        <f t="shared" ca="1" si="7"/>
        <v>282.83639834137233</v>
      </c>
      <c r="AF40" s="189">
        <f t="shared" ca="1" si="7"/>
        <v>271.52294240771755</v>
      </c>
      <c r="AG40" s="189">
        <f t="shared" ca="1" si="7"/>
        <v>258.80589789399386</v>
      </c>
      <c r="AH40" s="189">
        <f t="shared" ca="1" si="7"/>
        <v>232.31294279098489</v>
      </c>
      <c r="AI40" s="189">
        <f t="shared" ca="1" si="7"/>
        <v>194.45124033967687</v>
      </c>
      <c r="AJ40" s="189">
        <f t="shared" ca="1" si="7"/>
        <v>158.1040059864213</v>
      </c>
      <c r="AK40" s="189">
        <f t="shared" ca="1" si="7"/>
        <v>123.21066100729577</v>
      </c>
      <c r="AL40" s="189">
        <f t="shared" ca="1" si="7"/>
        <v>89.713049827335411</v>
      </c>
      <c r="AM40" s="189">
        <f t="shared" ca="1" si="7"/>
        <v>57.555343094573431</v>
      </c>
      <c r="AN40" s="189">
        <f t="shared" ca="1" si="7"/>
        <v>27.582348258212448</v>
      </c>
      <c r="AO40" s="189">
        <f t="shared" ca="1" si="7"/>
        <v>6.6800334618062163</v>
      </c>
      <c r="AP40" s="189">
        <f t="shared" ca="1" si="7"/>
        <v>0</v>
      </c>
      <c r="AQ40" s="189">
        <f t="shared" ca="1" si="7"/>
        <v>0</v>
      </c>
      <c r="AR40" s="189">
        <f t="shared" ca="1" si="7"/>
        <v>0</v>
      </c>
      <c r="AS40" s="189">
        <f t="shared" ca="1" si="7"/>
        <v>0</v>
      </c>
      <c r="AT40" s="189">
        <f t="shared" ca="1" si="7"/>
        <v>39372.758422472354</v>
      </c>
      <c r="AU40" s="189">
        <f t="shared" ca="1" si="7"/>
        <v>0</v>
      </c>
      <c r="AV40" s="189">
        <f t="shared" ca="1" si="7"/>
        <v>39372.758422472354</v>
      </c>
    </row>
    <row r="41" spans="3:48" outlineLevel="1" x14ac:dyDescent="0.45">
      <c r="C41" s="17" t="s">
        <v>87</v>
      </c>
      <c r="D41" s="29" t="s">
        <v>4</v>
      </c>
      <c r="F41" s="113">
        <f t="shared" ref="F41:AV41" ca="1" si="8">IFERROR(F40/F31,"N/A")</f>
        <v>0.43794216490686388</v>
      </c>
      <c r="G41" s="113">
        <f t="shared" ca="1" si="8"/>
        <v>0.46205900161539859</v>
      </c>
      <c r="H41" s="113">
        <f t="shared" ca="1" si="8"/>
        <v>0.48264849247240244</v>
      </c>
      <c r="I41" s="113">
        <f t="shared" ca="1" si="8"/>
        <v>0.50037505111631264</v>
      </c>
      <c r="J41" s="113">
        <f t="shared" ca="1" si="8"/>
        <v>0.50654999804129563</v>
      </c>
      <c r="K41" s="113">
        <f t="shared" ca="1" si="8"/>
        <v>0.50654999804129575</v>
      </c>
      <c r="L41" s="113">
        <f t="shared" ca="1" si="8"/>
        <v>0.50654999804129563</v>
      </c>
      <c r="M41" s="113">
        <f t="shared" ca="1" si="8"/>
        <v>0.50654999804129575</v>
      </c>
      <c r="N41" s="113">
        <f t="shared" ca="1" si="8"/>
        <v>0.50654999804129563</v>
      </c>
      <c r="O41" s="113">
        <f t="shared" ca="1" si="8"/>
        <v>0.50654999804129575</v>
      </c>
      <c r="P41" s="113">
        <f t="shared" ca="1" si="8"/>
        <v>0.50654999804129575</v>
      </c>
      <c r="Q41" s="113">
        <f t="shared" ca="1" si="8"/>
        <v>0.50654999804129575</v>
      </c>
      <c r="R41" s="113">
        <f t="shared" ca="1" si="8"/>
        <v>0.50654999804129575</v>
      </c>
      <c r="S41" s="113">
        <f t="shared" ca="1" si="8"/>
        <v>0.50654999804129563</v>
      </c>
      <c r="T41" s="113">
        <f t="shared" ca="1" si="8"/>
        <v>0.50654999804129563</v>
      </c>
      <c r="U41" s="113">
        <f t="shared" ca="1" si="8"/>
        <v>0.50654999804129563</v>
      </c>
      <c r="V41" s="113">
        <f t="shared" ca="1" si="8"/>
        <v>0.50654999804129563</v>
      </c>
      <c r="W41" s="113">
        <f t="shared" ca="1" si="8"/>
        <v>0.50654999804129563</v>
      </c>
      <c r="X41" s="113">
        <f t="shared" ca="1" si="8"/>
        <v>0.50654999804129575</v>
      </c>
      <c r="Y41" s="113">
        <f t="shared" ca="1" si="8"/>
        <v>0.50654999804129563</v>
      </c>
      <c r="Z41" s="113">
        <f t="shared" ca="1" si="8"/>
        <v>0.50654999804129575</v>
      </c>
      <c r="AA41" s="113">
        <f t="shared" ca="1" si="8"/>
        <v>0.50654999804129575</v>
      </c>
      <c r="AB41" s="113">
        <f t="shared" ca="1" si="8"/>
        <v>0.50654999804129575</v>
      </c>
      <c r="AC41" s="113">
        <f t="shared" ca="1" si="8"/>
        <v>0.50654999804129575</v>
      </c>
      <c r="AD41" s="113">
        <f t="shared" ca="1" si="8"/>
        <v>0.50654999804129563</v>
      </c>
      <c r="AE41" s="113">
        <f t="shared" ca="1" si="8"/>
        <v>0.50654999804129563</v>
      </c>
      <c r="AF41" s="113">
        <f t="shared" ca="1" si="8"/>
        <v>0.50654999804129563</v>
      </c>
      <c r="AG41" s="113">
        <f t="shared" ca="1" si="8"/>
        <v>0.50654999804129575</v>
      </c>
      <c r="AH41" s="113">
        <f t="shared" ca="1" si="8"/>
        <v>0.50654999804129575</v>
      </c>
      <c r="AI41" s="113">
        <f t="shared" ca="1" si="8"/>
        <v>0.50654999804129563</v>
      </c>
      <c r="AJ41" s="113">
        <f t="shared" ca="1" si="8"/>
        <v>0.50654999804129586</v>
      </c>
      <c r="AK41" s="113">
        <f t="shared" ca="1" si="8"/>
        <v>0.50654999804129563</v>
      </c>
      <c r="AL41" s="113">
        <f t="shared" ca="1" si="8"/>
        <v>0.50654999804129563</v>
      </c>
      <c r="AM41" s="113">
        <f t="shared" ca="1" si="8"/>
        <v>0.50654999804129575</v>
      </c>
      <c r="AN41" s="113">
        <f t="shared" ca="1" si="8"/>
        <v>0.50654999804129575</v>
      </c>
      <c r="AO41" s="113">
        <f t="shared" ca="1" si="8"/>
        <v>0.50654999804129575</v>
      </c>
      <c r="AP41" s="113" t="str">
        <f t="shared" ca="1" si="8"/>
        <v>N/A</v>
      </c>
      <c r="AQ41" s="113" t="str">
        <f t="shared" ca="1" si="8"/>
        <v>N/A</v>
      </c>
      <c r="AR41" s="113" t="str">
        <f t="shared" ca="1" si="8"/>
        <v>N/A</v>
      </c>
      <c r="AS41" s="113" t="str">
        <f t="shared" ca="1" si="8"/>
        <v>N/A</v>
      </c>
      <c r="AT41" s="113">
        <f t="shared" ca="1" si="8"/>
        <v>0.50087073998265752</v>
      </c>
      <c r="AU41" s="113" t="str">
        <f t="shared" ca="1" si="8"/>
        <v>N/A</v>
      </c>
      <c r="AV41" s="113">
        <f t="shared" ca="1" si="8"/>
        <v>0.50087073998265752</v>
      </c>
    </row>
    <row r="42" spans="3:48" outlineLevel="1" x14ac:dyDescent="0.45"/>
    <row r="43" spans="3:48" outlineLevel="1" x14ac:dyDescent="0.45">
      <c r="C43" s="39" t="s">
        <v>169</v>
      </c>
      <c r="D43" s="29" t="s">
        <v>14</v>
      </c>
      <c r="F43" s="127">
        <f ca="1">F40</f>
        <v>1231.2412749291932</v>
      </c>
      <c r="G43" s="127">
        <f t="shared" ref="G43:AS43" ca="1" si="9">G40</f>
        <v>1491.6492508157378</v>
      </c>
      <c r="H43" s="127">
        <f t="shared" ca="1" si="9"/>
        <v>1729.609272451258</v>
      </c>
      <c r="I43" s="127">
        <f t="shared" ca="1" si="9"/>
        <v>1966.7709228613969</v>
      </c>
      <c r="J43" s="127">
        <f t="shared" ca="1" si="9"/>
        <v>2106.874171160815</v>
      </c>
      <c r="K43" s="127">
        <f t="shared" ca="1" si="9"/>
        <v>2139.3546297855787</v>
      </c>
      <c r="L43" s="127">
        <f t="shared" ca="1" si="9"/>
        <v>2165.5141214746836</v>
      </c>
      <c r="M43" s="127">
        <f t="shared" ca="1" si="9"/>
        <v>2134.2295617334703</v>
      </c>
      <c r="N43" s="127">
        <f t="shared" ca="1" si="9"/>
        <v>1996.673183764384</v>
      </c>
      <c r="O43" s="127">
        <f t="shared" ca="1" si="9"/>
        <v>1847.8330019788059</v>
      </c>
      <c r="P43" s="127">
        <f t="shared" ca="1" si="9"/>
        <v>1734.8297919715612</v>
      </c>
      <c r="Q43" s="127">
        <f t="shared" ca="1" si="9"/>
        <v>1640.5332503449335</v>
      </c>
      <c r="R43" s="127">
        <f t="shared" ca="1" si="9"/>
        <v>1551.3202344977649</v>
      </c>
      <c r="S43" s="127">
        <f t="shared" ca="1" si="9"/>
        <v>1473.6830133231165</v>
      </c>
      <c r="T43" s="127">
        <f t="shared" ca="1" si="9"/>
        <v>1403.4386862004569</v>
      </c>
      <c r="U43" s="127">
        <f t="shared" ca="1" si="9"/>
        <v>1341.8210870355354</v>
      </c>
      <c r="V43" s="127">
        <f t="shared" ca="1" si="9"/>
        <v>1280.1533484924726</v>
      </c>
      <c r="W43" s="127">
        <f t="shared" ca="1" si="9"/>
        <v>1224.8049610011601</v>
      </c>
      <c r="X43" s="127">
        <f t="shared" ca="1" si="9"/>
        <v>1172.5587363202233</v>
      </c>
      <c r="Y43" s="127">
        <f t="shared" ca="1" si="9"/>
        <v>1125.1620381682649</v>
      </c>
      <c r="Z43" s="127">
        <f t="shared" ca="1" si="9"/>
        <v>1076.2162818996283</v>
      </c>
      <c r="AA43" s="127">
        <f t="shared" ca="1" si="9"/>
        <v>1031.7129416787327</v>
      </c>
      <c r="AB43" s="127">
        <f t="shared" ca="1" si="9"/>
        <v>989.18696790087279</v>
      </c>
      <c r="AC43" s="127">
        <f t="shared" ca="1" si="9"/>
        <v>950.17217643011634</v>
      </c>
      <c r="AD43" s="127">
        <f t="shared" ca="1" si="9"/>
        <v>864.64065284280696</v>
      </c>
      <c r="AE43" s="127">
        <f t="shared" ca="1" si="9"/>
        <v>282.83639834137233</v>
      </c>
      <c r="AF43" s="127">
        <f t="shared" ca="1" si="9"/>
        <v>271.52294240771755</v>
      </c>
      <c r="AG43" s="127">
        <f t="shared" ca="1" si="9"/>
        <v>258.80589789399386</v>
      </c>
      <c r="AH43" s="127">
        <f t="shared" ca="1" si="9"/>
        <v>232.31294279098489</v>
      </c>
      <c r="AI43" s="127">
        <f t="shared" ca="1" si="9"/>
        <v>194.45124033967687</v>
      </c>
      <c r="AJ43" s="127">
        <f t="shared" ca="1" si="9"/>
        <v>158.1040059864213</v>
      </c>
      <c r="AK43" s="127">
        <f t="shared" ca="1" si="9"/>
        <v>123.21066100729577</v>
      </c>
      <c r="AL43" s="127">
        <f t="shared" ca="1" si="9"/>
        <v>89.713049827335411</v>
      </c>
      <c r="AM43" s="127">
        <f t="shared" ca="1" si="9"/>
        <v>57.555343094573431</v>
      </c>
      <c r="AN43" s="127">
        <f t="shared" ca="1" si="9"/>
        <v>27.582348258212448</v>
      </c>
      <c r="AO43" s="127">
        <f t="shared" ca="1" si="9"/>
        <v>6.6800334618062163</v>
      </c>
      <c r="AP43" s="127">
        <f t="shared" ca="1" si="9"/>
        <v>0</v>
      </c>
      <c r="AQ43" s="127">
        <f t="shared" ca="1" si="9"/>
        <v>0</v>
      </c>
      <c r="AR43" s="127">
        <f t="shared" ca="1" si="9"/>
        <v>0</v>
      </c>
      <c r="AS43" s="127">
        <f t="shared" ca="1" si="9"/>
        <v>0</v>
      </c>
      <c r="AT43" s="127">
        <f ca="1">SUM(F43:AS43)</f>
        <v>39372.758422472376</v>
      </c>
      <c r="AU43" s="127">
        <f t="shared" ref="AU43" ca="1" si="10">AU40</f>
        <v>0</v>
      </c>
      <c r="AV43" s="127">
        <f ca="1">AT43+AU43</f>
        <v>39372.758422472376</v>
      </c>
    </row>
    <row r="44" spans="3:48" outlineLevel="1" x14ac:dyDescent="0.45">
      <c r="C44" s="40" t="s">
        <v>195</v>
      </c>
      <c r="D44" s="29" t="s">
        <v>14</v>
      </c>
      <c r="F44" s="127">
        <f t="shared" ref="F44:AS44" si="11">-F22/$AV$22*Net_PPE</f>
        <v>-409.69111427485711</v>
      </c>
      <c r="G44" s="127">
        <f t="shared" si="11"/>
        <v>-392.56615394587413</v>
      </c>
      <c r="H44" s="127">
        <f t="shared" si="11"/>
        <v>-376.15701159792866</v>
      </c>
      <c r="I44" s="127">
        <f t="shared" si="11"/>
        <v>-361.42125603407442</v>
      </c>
      <c r="J44" s="127">
        <f t="shared" si="11"/>
        <v>-345.36774766210192</v>
      </c>
      <c r="K44" s="127">
        <f t="shared" si="11"/>
        <v>-330.93148392205956</v>
      </c>
      <c r="L44" s="127">
        <f t="shared" si="11"/>
        <v>-317.0986514872933</v>
      </c>
      <c r="M44" s="127">
        <f t="shared" si="11"/>
        <v>-304.67647650750285</v>
      </c>
      <c r="N44" s="127">
        <f t="shared" si="11"/>
        <v>-291.14344189845053</v>
      </c>
      <c r="O44" s="127">
        <f t="shared" si="11"/>
        <v>-278.97373716521679</v>
      </c>
      <c r="P44" s="127">
        <f t="shared" si="11"/>
        <v>-267.31272228028735</v>
      </c>
      <c r="Q44" s="127">
        <f t="shared" si="11"/>
        <v>-256.84088521975366</v>
      </c>
      <c r="R44" s="127">
        <f t="shared" si="11"/>
        <v>-245.43259853959395</v>
      </c>
      <c r="S44" s="127">
        <f t="shared" si="11"/>
        <v>-235.1735927496612</v>
      </c>
      <c r="T44" s="127">
        <f t="shared" si="11"/>
        <v>-225.34341019031859</v>
      </c>
      <c r="U44" s="127">
        <f t="shared" si="11"/>
        <v>-216.51569913321552</v>
      </c>
      <c r="V44" s="127">
        <f t="shared" si="11"/>
        <v>-206.89856530207518</v>
      </c>
      <c r="W44" s="127">
        <f t="shared" si="11"/>
        <v>-198.25027003896508</v>
      </c>
      <c r="X44" s="127">
        <f t="shared" si="11"/>
        <v>-189.96347081063288</v>
      </c>
      <c r="Y44" s="127">
        <f t="shared" si="11"/>
        <v>-182.52175050337203</v>
      </c>
      <c r="Z44" s="127">
        <f t="shared" si="11"/>
        <v>-174.41455038480265</v>
      </c>
      <c r="AA44" s="127">
        <f t="shared" si="11"/>
        <v>-167.12407677659715</v>
      </c>
      <c r="AB44" s="127">
        <f t="shared" si="11"/>
        <v>-160.13834268304035</v>
      </c>
      <c r="AC44" s="127">
        <f t="shared" si="11"/>
        <v>-153.86500627983557</v>
      </c>
      <c r="AD44" s="127">
        <f t="shared" si="11"/>
        <v>-136.34298461248886</v>
      </c>
      <c r="AE44" s="127">
        <f t="shared" si="11"/>
        <v>0</v>
      </c>
      <c r="AF44" s="127">
        <f t="shared" si="11"/>
        <v>0</v>
      </c>
      <c r="AG44" s="127">
        <f t="shared" si="11"/>
        <v>0</v>
      </c>
      <c r="AH44" s="127">
        <f t="shared" si="11"/>
        <v>0</v>
      </c>
      <c r="AI44" s="127">
        <f t="shared" si="11"/>
        <v>0</v>
      </c>
      <c r="AJ44" s="127">
        <f t="shared" si="11"/>
        <v>0</v>
      </c>
      <c r="AK44" s="127">
        <f t="shared" si="11"/>
        <v>0</v>
      </c>
      <c r="AL44" s="127">
        <f t="shared" si="11"/>
        <v>0</v>
      </c>
      <c r="AM44" s="127">
        <f t="shared" si="11"/>
        <v>0</v>
      </c>
      <c r="AN44" s="127">
        <f t="shared" si="11"/>
        <v>0</v>
      </c>
      <c r="AO44" s="127">
        <f t="shared" si="11"/>
        <v>0</v>
      </c>
      <c r="AP44" s="127">
        <f t="shared" si="11"/>
        <v>0</v>
      </c>
      <c r="AQ44" s="127">
        <f t="shared" si="11"/>
        <v>0</v>
      </c>
      <c r="AR44" s="127">
        <f t="shared" si="11"/>
        <v>0</v>
      </c>
      <c r="AS44" s="127">
        <f t="shared" si="11"/>
        <v>0</v>
      </c>
      <c r="AT44" s="127">
        <f t="shared" ref="AT44:AT46" si="12">SUM(F44:AS44)</f>
        <v>-6424.165</v>
      </c>
      <c r="AU44" s="127">
        <f>-AU22/$AV$22*Net_PPE</f>
        <v>0</v>
      </c>
      <c r="AV44" s="127">
        <f t="shared" ref="AV44:AV46" si="13">AT44+AU44</f>
        <v>-6424.165</v>
      </c>
    </row>
    <row r="45" spans="3:48" outlineLevel="1" x14ac:dyDescent="0.45">
      <c r="C45" s="40" t="s">
        <v>193</v>
      </c>
      <c r="D45" s="29" t="s">
        <v>14</v>
      </c>
      <c r="F45" s="123" cm="1">
        <f t="array" ref="F45:AV45">-TRANSPOSE(NAV!AA147:AA189)</f>
        <v>-54.050964767920419</v>
      </c>
      <c r="G45" s="123">
        <v>-51.791651360471448</v>
      </c>
      <c r="H45" s="123">
        <v>-49.626776546209399</v>
      </c>
      <c r="I45" s="123">
        <v>-47.682673349779755</v>
      </c>
      <c r="J45" s="123">
        <v>-45.564717687131754</v>
      </c>
      <c r="K45" s="123">
        <v>-43.660126751166409</v>
      </c>
      <c r="L45" s="123">
        <v>-41.835147120120546</v>
      </c>
      <c r="M45" s="123">
        <v>-40.196276959702217</v>
      </c>
      <c r="N45" s="123">
        <v>-38.410849960262354</v>
      </c>
      <c r="O45" s="123">
        <v>-36.805288455868315</v>
      </c>
      <c r="P45" s="123">
        <v>-35.266838919760808</v>
      </c>
      <c r="Q45" s="123">
        <v>-33.885278821694889</v>
      </c>
      <c r="R45" s="123">
        <v>-32.380171974300687</v>
      </c>
      <c r="S45" s="123">
        <v>-31.026690921905853</v>
      </c>
      <c r="T45" s="123">
        <v>-29.729784953814022</v>
      </c>
      <c r="U45" s="123">
        <v>-28.565136069072171</v>
      </c>
      <c r="V45" s="123">
        <v>-27.296337836053613</v>
      </c>
      <c r="W45" s="123">
        <v>-26.155359459218889</v>
      </c>
      <c r="X45" s="123">
        <v>-25.062073621369557</v>
      </c>
      <c r="Y45" s="123">
        <v>-24.080279903796708</v>
      </c>
      <c r="Z45" s="123">
        <v>-23.010688758890183</v>
      </c>
      <c r="AA45" s="123">
        <v>-22.048849171922232</v>
      </c>
      <c r="AB45" s="123">
        <v>-21.127214178599967</v>
      </c>
      <c r="AC45" s="123">
        <v>-20.299566536041016</v>
      </c>
      <c r="AD45" s="123">
        <v>-17.987868422986246</v>
      </c>
      <c r="AE45" s="123">
        <v>0</v>
      </c>
      <c r="AF45" s="123">
        <v>0</v>
      </c>
      <c r="AG45" s="123">
        <v>0</v>
      </c>
      <c r="AH45" s="123">
        <v>0</v>
      </c>
      <c r="AI45" s="123">
        <v>0</v>
      </c>
      <c r="AJ45" s="123">
        <v>0</v>
      </c>
      <c r="AK45" s="123">
        <v>0</v>
      </c>
      <c r="AL45" s="123">
        <v>0</v>
      </c>
      <c r="AM45" s="123">
        <v>0</v>
      </c>
      <c r="AN45" s="123">
        <v>0</v>
      </c>
      <c r="AO45" s="123">
        <v>0</v>
      </c>
      <c r="AP45" s="123">
        <v>0</v>
      </c>
      <c r="AQ45" s="123">
        <v>0</v>
      </c>
      <c r="AR45" s="123">
        <v>0</v>
      </c>
      <c r="AS45" s="123">
        <v>0</v>
      </c>
      <c r="AT45" s="123">
        <v>-847.5466125080593</v>
      </c>
      <c r="AU45" s="123">
        <v>0</v>
      </c>
      <c r="AV45" s="123">
        <v>-847.5466125080593</v>
      </c>
    </row>
    <row r="46" spans="3:48" outlineLevel="1" x14ac:dyDescent="0.45">
      <c r="C46" s="40" t="s">
        <v>196</v>
      </c>
      <c r="D46" s="30" t="s">
        <v>14</v>
      </c>
      <c r="F46" s="127">
        <f t="shared" ref="F46:AS46" ca="1" si="14">F23/$AV$23*$AV$54</f>
        <v>-35.23936170212766</v>
      </c>
      <c r="G46" s="127">
        <f t="shared" ca="1" si="14"/>
        <v>-93.031914893617028</v>
      </c>
      <c r="H46" s="127">
        <f t="shared" ca="1" si="14"/>
        <v>-134.52978723404257</v>
      </c>
      <c r="I46" s="127">
        <f t="shared" ca="1" si="14"/>
        <v>-169.95634042553192</v>
      </c>
      <c r="J46" s="127">
        <f t="shared" ca="1" si="14"/>
        <v>-201.27189787234042</v>
      </c>
      <c r="K46" s="127">
        <f t="shared" ca="1" si="14"/>
        <v>-229.45589957446808</v>
      </c>
      <c r="L46" s="127">
        <f t="shared" ca="1" si="14"/>
        <v>-254.95500427234043</v>
      </c>
      <c r="M46" s="127">
        <f t="shared" ca="1" si="14"/>
        <v>-261.22410022017283</v>
      </c>
      <c r="N46" s="127">
        <f t="shared" ca="1" si="14"/>
        <v>-236.63991725890125</v>
      </c>
      <c r="O46" s="127">
        <f t="shared" ca="1" si="14"/>
        <v>-206.89966138285797</v>
      </c>
      <c r="P46" s="127">
        <f t="shared" ca="1" si="14"/>
        <v>-187.39355679911867</v>
      </c>
      <c r="Q46" s="127">
        <f t="shared" ca="1" si="14"/>
        <v>-172.05727823298142</v>
      </c>
      <c r="R46" s="127">
        <f t="shared" ca="1" si="14"/>
        <v>-159.45290287045017</v>
      </c>
      <c r="S46" s="127">
        <f t="shared" ca="1" si="14"/>
        <v>-148.90411898961548</v>
      </c>
      <c r="T46" s="127">
        <f t="shared" ca="1" si="14"/>
        <v>-140.05547271737206</v>
      </c>
      <c r="U46" s="127">
        <f t="shared" ca="1" si="14"/>
        <v>-132.55344351373265</v>
      </c>
      <c r="V46" s="127">
        <f t="shared" ca="1" si="14"/>
        <v>-126.03816607654385</v>
      </c>
      <c r="W46" s="127">
        <f t="shared" ca="1" si="14"/>
        <v>-120.21169391482265</v>
      </c>
      <c r="X46" s="127">
        <f t="shared" ca="1" si="14"/>
        <v>-114.86818415936462</v>
      </c>
      <c r="Y46" s="127">
        <f t="shared" ca="1" si="14"/>
        <v>-109.92433498359406</v>
      </c>
      <c r="Z46" s="127">
        <f t="shared" ca="1" si="14"/>
        <v>-105.35486395485007</v>
      </c>
      <c r="AA46" s="127">
        <f t="shared" ca="1" si="14"/>
        <v>-101.09744442067287</v>
      </c>
      <c r="AB46" s="127">
        <f t="shared" ca="1" si="14"/>
        <v>-97.053546643845948</v>
      </c>
      <c r="AC46" s="127">
        <f t="shared" ca="1" si="14"/>
        <v>-93.171404778092096</v>
      </c>
      <c r="AD46" s="127">
        <f t="shared" ca="1" si="14"/>
        <v>-89.444548586968423</v>
      </c>
      <c r="AE46" s="127">
        <f t="shared" ca="1" si="14"/>
        <v>-85.866766643489683</v>
      </c>
      <c r="AF46" s="127">
        <f t="shared" ca="1" si="14"/>
        <v>-82.432095977750109</v>
      </c>
      <c r="AG46" s="127">
        <f t="shared" ca="1" si="14"/>
        <v>-78.571307550028664</v>
      </c>
      <c r="AH46" s="127">
        <f t="shared" ca="1" si="14"/>
        <v>-70.528267803847029</v>
      </c>
      <c r="AI46" s="127">
        <f t="shared" ca="1" si="14"/>
        <v>-59.033771380555002</v>
      </c>
      <c r="AJ46" s="127">
        <f t="shared" ca="1" si="14"/>
        <v>-47.99905481419465</v>
      </c>
      <c r="AK46" s="127">
        <f t="shared" ca="1" si="14"/>
        <v>-37.405726910488724</v>
      </c>
      <c r="AL46" s="127">
        <f t="shared" ca="1" si="14"/>
        <v>-27.236132122931043</v>
      </c>
      <c r="AM46" s="127">
        <f t="shared" ca="1" si="14"/>
        <v>-17.473321126875661</v>
      </c>
      <c r="AN46" s="127">
        <f t="shared" ca="1" si="14"/>
        <v>-8.3737704031601261</v>
      </c>
      <c r="AO46" s="127">
        <f t="shared" ca="1" si="14"/>
        <v>-2.0280023285521867</v>
      </c>
      <c r="AP46" s="127">
        <f t="shared" ca="1" si="14"/>
        <v>0</v>
      </c>
      <c r="AQ46" s="127">
        <f t="shared" ca="1" si="14"/>
        <v>0</v>
      </c>
      <c r="AR46" s="127">
        <f t="shared" ca="1" si="14"/>
        <v>0</v>
      </c>
      <c r="AS46" s="127">
        <f t="shared" ca="1" si="14"/>
        <v>0</v>
      </c>
      <c r="AT46" s="127">
        <f t="shared" ca="1" si="12"/>
        <v>-4237.7330625402983</v>
      </c>
      <c r="AU46" s="127">
        <f ca="1">AU23/$AV$23*$AV$54</f>
        <v>0</v>
      </c>
      <c r="AV46" s="127">
        <f t="shared" ca="1" si="13"/>
        <v>-4237.7330625402983</v>
      </c>
    </row>
    <row r="47" spans="3:48" outlineLevel="1" x14ac:dyDescent="0.45">
      <c r="C47" s="23" t="s">
        <v>102</v>
      </c>
      <c r="D47" s="29" t="s">
        <v>14</v>
      </c>
      <c r="E47" s="50"/>
      <c r="F47" s="41">
        <f t="shared" ref="F47:AV47" ca="1" si="15">SUM(F43:F46)</f>
        <v>732.25983418428802</v>
      </c>
      <c r="G47" s="41">
        <f t="shared" ca="1" si="15"/>
        <v>954.25953061577536</v>
      </c>
      <c r="H47" s="41">
        <f t="shared" ca="1" si="15"/>
        <v>1169.2956970730775</v>
      </c>
      <c r="I47" s="41">
        <f t="shared" ca="1" si="15"/>
        <v>1387.7106530520107</v>
      </c>
      <c r="J47" s="41">
        <f t="shared" ca="1" si="15"/>
        <v>1514.6698079392409</v>
      </c>
      <c r="K47" s="41">
        <f t="shared" ca="1" si="15"/>
        <v>1535.3071195378845</v>
      </c>
      <c r="L47" s="41">
        <f t="shared" ca="1" si="15"/>
        <v>1551.6253185949292</v>
      </c>
      <c r="M47" s="41">
        <f t="shared" ca="1" si="15"/>
        <v>1528.1327080460924</v>
      </c>
      <c r="N47" s="41">
        <f t="shared" ca="1" si="15"/>
        <v>1430.4789746467698</v>
      </c>
      <c r="O47" s="41">
        <f t="shared" ca="1" si="15"/>
        <v>1325.1543149748627</v>
      </c>
      <c r="P47" s="41">
        <f t="shared" ca="1" si="15"/>
        <v>1244.8566739723944</v>
      </c>
      <c r="Q47" s="41">
        <f t="shared" ca="1" si="15"/>
        <v>1177.7498080705038</v>
      </c>
      <c r="R47" s="41">
        <f t="shared" ca="1" si="15"/>
        <v>1114.05456111342</v>
      </c>
      <c r="S47" s="41">
        <f t="shared" ca="1" si="15"/>
        <v>1058.5786106619341</v>
      </c>
      <c r="T47" s="41">
        <f t="shared" ca="1" si="15"/>
        <v>1008.3100183389523</v>
      </c>
      <c r="U47" s="41">
        <f t="shared" ca="1" si="15"/>
        <v>964.18680831951497</v>
      </c>
      <c r="V47" s="41">
        <f t="shared" ca="1" si="15"/>
        <v>919.92027927779986</v>
      </c>
      <c r="W47" s="41">
        <f t="shared" ca="1" si="15"/>
        <v>880.18763758815362</v>
      </c>
      <c r="X47" s="41">
        <f t="shared" ca="1" si="15"/>
        <v>842.66500772885615</v>
      </c>
      <c r="Y47" s="41">
        <f t="shared" ca="1" si="15"/>
        <v>808.63567277750212</v>
      </c>
      <c r="Z47" s="41">
        <f t="shared" ca="1" si="15"/>
        <v>773.43617880108536</v>
      </c>
      <c r="AA47" s="41">
        <f t="shared" ca="1" si="15"/>
        <v>741.44257130954043</v>
      </c>
      <c r="AB47" s="41">
        <f t="shared" ca="1" si="15"/>
        <v>710.8678643953865</v>
      </c>
      <c r="AC47" s="41">
        <f t="shared" ca="1" si="15"/>
        <v>682.83619883614767</v>
      </c>
      <c r="AD47" s="41">
        <f t="shared" ca="1" si="15"/>
        <v>620.86525122036346</v>
      </c>
      <c r="AE47" s="41">
        <f t="shared" ca="1" si="15"/>
        <v>196.96963169788265</v>
      </c>
      <c r="AF47" s="41">
        <f t="shared" ca="1" si="15"/>
        <v>189.09084642996743</v>
      </c>
      <c r="AG47" s="41">
        <f t="shared" ca="1" si="15"/>
        <v>180.23459034396518</v>
      </c>
      <c r="AH47" s="41">
        <f t="shared" ca="1" si="15"/>
        <v>161.78467498713786</v>
      </c>
      <c r="AI47" s="41">
        <f t="shared" ca="1" si="15"/>
        <v>135.41746895912186</v>
      </c>
      <c r="AJ47" s="41">
        <f t="shared" ca="1" si="15"/>
        <v>110.10495117222665</v>
      </c>
      <c r="AK47" s="41">
        <f t="shared" ca="1" si="15"/>
        <v>85.804934096807045</v>
      </c>
      <c r="AL47" s="41">
        <f t="shared" ca="1" si="15"/>
        <v>62.476917704404372</v>
      </c>
      <c r="AM47" s="41">
        <f t="shared" ca="1" si="15"/>
        <v>40.08202196769777</v>
      </c>
      <c r="AN47" s="41">
        <f t="shared" ca="1" si="15"/>
        <v>19.208577855052322</v>
      </c>
      <c r="AO47" s="41">
        <f t="shared" ca="1" si="15"/>
        <v>4.6520311332540292</v>
      </c>
      <c r="AP47" s="41">
        <f t="shared" ca="1" si="15"/>
        <v>0</v>
      </c>
      <c r="AQ47" s="41">
        <f t="shared" ca="1" si="15"/>
        <v>0</v>
      </c>
      <c r="AR47" s="41">
        <f t="shared" ca="1" si="15"/>
        <v>0</v>
      </c>
      <c r="AS47" s="41">
        <f t="shared" ca="1" si="15"/>
        <v>0</v>
      </c>
      <c r="AT47" s="41">
        <f t="shared" ca="1" si="15"/>
        <v>27863.313747424017</v>
      </c>
      <c r="AU47" s="41">
        <f t="shared" ca="1" si="15"/>
        <v>0</v>
      </c>
      <c r="AV47" s="41">
        <f t="shared" ca="1" si="15"/>
        <v>27863.313747424017</v>
      </c>
    </row>
    <row r="48" spans="3:48" outlineLevel="1" x14ac:dyDescent="0.45">
      <c r="AT48" s="56"/>
      <c r="AV48" s="56"/>
    </row>
    <row r="49" spans="2:48" outlineLevel="1" x14ac:dyDescent="0.45">
      <c r="C49" s="39" t="s">
        <v>121</v>
      </c>
      <c r="D49" s="29" t="s">
        <v>14</v>
      </c>
      <c r="F49" s="127">
        <f t="shared" ref="F49:AV49" ca="1" si="16">-F47*Tax_Rate</f>
        <v>-183.06495854607201</v>
      </c>
      <c r="G49" s="127">
        <f t="shared" ca="1" si="16"/>
        <v>-238.56488265394384</v>
      </c>
      <c r="H49" s="127">
        <f t="shared" ca="1" si="16"/>
        <v>-292.32392426826937</v>
      </c>
      <c r="I49" s="127">
        <f t="shared" ca="1" si="16"/>
        <v>-346.92766326300267</v>
      </c>
      <c r="J49" s="127">
        <f t="shared" ca="1" si="16"/>
        <v>-378.66745198481021</v>
      </c>
      <c r="K49" s="127">
        <f t="shared" ca="1" si="16"/>
        <v>-383.82677988447114</v>
      </c>
      <c r="L49" s="127">
        <f t="shared" ca="1" si="16"/>
        <v>-387.90632964873231</v>
      </c>
      <c r="M49" s="127">
        <f t="shared" ca="1" si="16"/>
        <v>-382.03317701152309</v>
      </c>
      <c r="N49" s="127">
        <f t="shared" ca="1" si="16"/>
        <v>-357.61974366169244</v>
      </c>
      <c r="O49" s="127">
        <f t="shared" ca="1" si="16"/>
        <v>-331.28857874371568</v>
      </c>
      <c r="P49" s="127">
        <f t="shared" ca="1" si="16"/>
        <v>-311.21416849309861</v>
      </c>
      <c r="Q49" s="127">
        <f t="shared" ca="1" si="16"/>
        <v>-294.43745201762596</v>
      </c>
      <c r="R49" s="127">
        <f t="shared" ca="1" si="16"/>
        <v>-278.51364027835501</v>
      </c>
      <c r="S49" s="127">
        <f t="shared" ca="1" si="16"/>
        <v>-264.64465266548353</v>
      </c>
      <c r="T49" s="127">
        <f t="shared" ca="1" si="16"/>
        <v>-252.07750458473808</v>
      </c>
      <c r="U49" s="127">
        <f t="shared" ca="1" si="16"/>
        <v>-241.04670207987874</v>
      </c>
      <c r="V49" s="127">
        <f t="shared" ca="1" si="16"/>
        <v>-229.98006981944997</v>
      </c>
      <c r="W49" s="127">
        <f t="shared" ca="1" si="16"/>
        <v>-220.04690939703841</v>
      </c>
      <c r="X49" s="127">
        <f t="shared" ca="1" si="16"/>
        <v>-210.66625193221404</v>
      </c>
      <c r="Y49" s="127">
        <f t="shared" ca="1" si="16"/>
        <v>-202.15891819437553</v>
      </c>
      <c r="Z49" s="127">
        <f t="shared" ca="1" si="16"/>
        <v>-193.35904470027134</v>
      </c>
      <c r="AA49" s="127">
        <f t="shared" ca="1" si="16"/>
        <v>-185.36064282738511</v>
      </c>
      <c r="AB49" s="127">
        <f t="shared" ca="1" si="16"/>
        <v>-177.71696609884663</v>
      </c>
      <c r="AC49" s="127">
        <f t="shared" ca="1" si="16"/>
        <v>-170.70904970903692</v>
      </c>
      <c r="AD49" s="127">
        <f t="shared" ca="1" si="16"/>
        <v>-155.21631280509087</v>
      </c>
      <c r="AE49" s="127">
        <f t="shared" ca="1" si="16"/>
        <v>-49.242407924470662</v>
      </c>
      <c r="AF49" s="127">
        <f t="shared" ca="1" si="16"/>
        <v>-47.272711607491857</v>
      </c>
      <c r="AG49" s="127">
        <f t="shared" ca="1" si="16"/>
        <v>-45.058647585991295</v>
      </c>
      <c r="AH49" s="127">
        <f t="shared" ca="1" si="16"/>
        <v>-40.446168746784465</v>
      </c>
      <c r="AI49" s="127">
        <f t="shared" ca="1" si="16"/>
        <v>-33.854367239780466</v>
      </c>
      <c r="AJ49" s="127">
        <f t="shared" ca="1" si="16"/>
        <v>-27.526237793056662</v>
      </c>
      <c r="AK49" s="127">
        <f t="shared" ca="1" si="16"/>
        <v>-21.451233524201761</v>
      </c>
      <c r="AL49" s="127">
        <f t="shared" ca="1" si="16"/>
        <v>-15.619229426101093</v>
      </c>
      <c r="AM49" s="127">
        <f t="shared" ca="1" si="16"/>
        <v>-10.020505491924443</v>
      </c>
      <c r="AN49" s="127">
        <f t="shared" ca="1" si="16"/>
        <v>-4.8021444637630806</v>
      </c>
      <c r="AO49" s="127">
        <f t="shared" ca="1" si="16"/>
        <v>-1.1630077833135073</v>
      </c>
      <c r="AP49" s="127">
        <f t="shared" ca="1" si="16"/>
        <v>0</v>
      </c>
      <c r="AQ49" s="127">
        <f t="shared" ca="1" si="16"/>
        <v>0</v>
      </c>
      <c r="AR49" s="127">
        <f t="shared" ca="1" si="16"/>
        <v>0</v>
      </c>
      <c r="AS49" s="127">
        <f t="shared" ca="1" si="16"/>
        <v>0</v>
      </c>
      <c r="AT49" s="127">
        <f t="shared" ca="1" si="16"/>
        <v>-6965.8284368560044</v>
      </c>
      <c r="AU49" s="127">
        <f t="shared" ca="1" si="16"/>
        <v>0</v>
      </c>
      <c r="AV49" s="127">
        <f t="shared" ca="1" si="16"/>
        <v>-6965.8284368560044</v>
      </c>
    </row>
    <row r="50" spans="2:48" outlineLevel="1" x14ac:dyDescent="0.45"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</row>
    <row r="51" spans="2:48" outlineLevel="1" x14ac:dyDescent="0.45">
      <c r="C51" s="39" t="s">
        <v>169</v>
      </c>
      <c r="D51" s="29" t="s">
        <v>14</v>
      </c>
      <c r="F51" s="127">
        <f t="shared" ref="F51:AV51" ca="1" si="17">F43</f>
        <v>1231.2412749291932</v>
      </c>
      <c r="G51" s="127">
        <f t="shared" ca="1" si="17"/>
        <v>1491.6492508157378</v>
      </c>
      <c r="H51" s="127">
        <f t="shared" ca="1" si="17"/>
        <v>1729.609272451258</v>
      </c>
      <c r="I51" s="127">
        <f t="shared" ca="1" si="17"/>
        <v>1966.7709228613969</v>
      </c>
      <c r="J51" s="127">
        <f t="shared" ca="1" si="17"/>
        <v>2106.874171160815</v>
      </c>
      <c r="K51" s="127">
        <f t="shared" ca="1" si="17"/>
        <v>2139.3546297855787</v>
      </c>
      <c r="L51" s="127">
        <f t="shared" ca="1" si="17"/>
        <v>2165.5141214746836</v>
      </c>
      <c r="M51" s="127">
        <f t="shared" ca="1" si="17"/>
        <v>2134.2295617334703</v>
      </c>
      <c r="N51" s="127">
        <f t="shared" ca="1" si="17"/>
        <v>1996.673183764384</v>
      </c>
      <c r="O51" s="127">
        <f t="shared" ca="1" si="17"/>
        <v>1847.8330019788059</v>
      </c>
      <c r="P51" s="127">
        <f t="shared" ca="1" si="17"/>
        <v>1734.8297919715612</v>
      </c>
      <c r="Q51" s="127">
        <f t="shared" ca="1" si="17"/>
        <v>1640.5332503449335</v>
      </c>
      <c r="R51" s="127">
        <f t="shared" ca="1" si="17"/>
        <v>1551.3202344977649</v>
      </c>
      <c r="S51" s="127">
        <f t="shared" ca="1" si="17"/>
        <v>1473.6830133231165</v>
      </c>
      <c r="T51" s="127">
        <f t="shared" ca="1" si="17"/>
        <v>1403.4386862004569</v>
      </c>
      <c r="U51" s="127">
        <f t="shared" ca="1" si="17"/>
        <v>1341.8210870355354</v>
      </c>
      <c r="V51" s="127">
        <f t="shared" ca="1" si="17"/>
        <v>1280.1533484924726</v>
      </c>
      <c r="W51" s="127">
        <f t="shared" ca="1" si="17"/>
        <v>1224.8049610011601</v>
      </c>
      <c r="X51" s="127">
        <f t="shared" ca="1" si="17"/>
        <v>1172.5587363202233</v>
      </c>
      <c r="Y51" s="127">
        <f t="shared" ca="1" si="17"/>
        <v>1125.1620381682649</v>
      </c>
      <c r="Z51" s="127">
        <f t="shared" ca="1" si="17"/>
        <v>1076.2162818996283</v>
      </c>
      <c r="AA51" s="127">
        <f t="shared" ca="1" si="17"/>
        <v>1031.7129416787327</v>
      </c>
      <c r="AB51" s="127">
        <f t="shared" ca="1" si="17"/>
        <v>989.18696790087279</v>
      </c>
      <c r="AC51" s="127">
        <f t="shared" ca="1" si="17"/>
        <v>950.17217643011634</v>
      </c>
      <c r="AD51" s="127">
        <f t="shared" ca="1" si="17"/>
        <v>864.64065284280696</v>
      </c>
      <c r="AE51" s="127">
        <f t="shared" ca="1" si="17"/>
        <v>282.83639834137233</v>
      </c>
      <c r="AF51" s="127">
        <f t="shared" ca="1" si="17"/>
        <v>271.52294240771755</v>
      </c>
      <c r="AG51" s="127">
        <f t="shared" ca="1" si="17"/>
        <v>258.80589789399386</v>
      </c>
      <c r="AH51" s="127">
        <f t="shared" ca="1" si="17"/>
        <v>232.31294279098489</v>
      </c>
      <c r="AI51" s="127">
        <f t="shared" ca="1" si="17"/>
        <v>194.45124033967687</v>
      </c>
      <c r="AJ51" s="127">
        <f t="shared" ca="1" si="17"/>
        <v>158.1040059864213</v>
      </c>
      <c r="AK51" s="127">
        <f t="shared" ca="1" si="17"/>
        <v>123.21066100729577</v>
      </c>
      <c r="AL51" s="127">
        <f t="shared" ca="1" si="17"/>
        <v>89.713049827335411</v>
      </c>
      <c r="AM51" s="127">
        <f t="shared" ca="1" si="17"/>
        <v>57.555343094573431</v>
      </c>
      <c r="AN51" s="127">
        <f t="shared" ca="1" si="17"/>
        <v>27.582348258212448</v>
      </c>
      <c r="AO51" s="127">
        <f t="shared" ca="1" si="17"/>
        <v>6.6800334618062163</v>
      </c>
      <c r="AP51" s="127">
        <f t="shared" ca="1" si="17"/>
        <v>0</v>
      </c>
      <c r="AQ51" s="127">
        <f t="shared" ca="1" si="17"/>
        <v>0</v>
      </c>
      <c r="AR51" s="127">
        <f t="shared" ca="1" si="17"/>
        <v>0</v>
      </c>
      <c r="AS51" s="127">
        <f t="shared" ca="1" si="17"/>
        <v>0</v>
      </c>
      <c r="AT51" s="127">
        <f t="shared" ca="1" si="17"/>
        <v>39372.758422472376</v>
      </c>
      <c r="AU51" s="127">
        <f t="shared" ca="1" si="17"/>
        <v>0</v>
      </c>
      <c r="AV51" s="127">
        <f t="shared" ca="1" si="17"/>
        <v>39372.758422472376</v>
      </c>
    </row>
    <row r="52" spans="2:48" outlineLevel="1" x14ac:dyDescent="0.45">
      <c r="C52" s="40" t="s">
        <v>103</v>
      </c>
      <c r="D52" s="29" t="s">
        <v>14</v>
      </c>
      <c r="F52" s="127">
        <f ca="1">F49</f>
        <v>-183.06495854607201</v>
      </c>
      <c r="G52" s="127">
        <f t="shared" ref="G52:AV52" ca="1" si="18">G49</f>
        <v>-238.56488265394384</v>
      </c>
      <c r="H52" s="127">
        <f t="shared" ca="1" si="18"/>
        <v>-292.32392426826937</v>
      </c>
      <c r="I52" s="127">
        <f t="shared" ca="1" si="18"/>
        <v>-346.92766326300267</v>
      </c>
      <c r="J52" s="127">
        <f t="shared" ca="1" si="18"/>
        <v>-378.66745198481021</v>
      </c>
      <c r="K52" s="127">
        <f t="shared" ca="1" si="18"/>
        <v>-383.82677988447114</v>
      </c>
      <c r="L52" s="127">
        <f t="shared" ca="1" si="18"/>
        <v>-387.90632964873231</v>
      </c>
      <c r="M52" s="127">
        <f t="shared" ca="1" si="18"/>
        <v>-382.03317701152309</v>
      </c>
      <c r="N52" s="127">
        <f t="shared" ca="1" si="18"/>
        <v>-357.61974366169244</v>
      </c>
      <c r="O52" s="127">
        <f t="shared" ca="1" si="18"/>
        <v>-331.28857874371568</v>
      </c>
      <c r="P52" s="127">
        <f t="shared" ca="1" si="18"/>
        <v>-311.21416849309861</v>
      </c>
      <c r="Q52" s="127">
        <f t="shared" ca="1" si="18"/>
        <v>-294.43745201762596</v>
      </c>
      <c r="R52" s="127">
        <f t="shared" ca="1" si="18"/>
        <v>-278.51364027835501</v>
      </c>
      <c r="S52" s="127">
        <f t="shared" ca="1" si="18"/>
        <v>-264.64465266548353</v>
      </c>
      <c r="T52" s="127">
        <f t="shared" ca="1" si="18"/>
        <v>-252.07750458473808</v>
      </c>
      <c r="U52" s="127">
        <f t="shared" ca="1" si="18"/>
        <v>-241.04670207987874</v>
      </c>
      <c r="V52" s="127">
        <f t="shared" ca="1" si="18"/>
        <v>-229.98006981944997</v>
      </c>
      <c r="W52" s="127">
        <f t="shared" ca="1" si="18"/>
        <v>-220.04690939703841</v>
      </c>
      <c r="X52" s="127">
        <f t="shared" ca="1" si="18"/>
        <v>-210.66625193221404</v>
      </c>
      <c r="Y52" s="127">
        <f t="shared" ca="1" si="18"/>
        <v>-202.15891819437553</v>
      </c>
      <c r="Z52" s="127">
        <f t="shared" ca="1" si="18"/>
        <v>-193.35904470027134</v>
      </c>
      <c r="AA52" s="127">
        <f t="shared" ca="1" si="18"/>
        <v>-185.36064282738511</v>
      </c>
      <c r="AB52" s="127">
        <f t="shared" ca="1" si="18"/>
        <v>-177.71696609884663</v>
      </c>
      <c r="AC52" s="127">
        <f t="shared" ca="1" si="18"/>
        <v>-170.70904970903692</v>
      </c>
      <c r="AD52" s="127">
        <f t="shared" ca="1" si="18"/>
        <v>-155.21631280509087</v>
      </c>
      <c r="AE52" s="127">
        <f t="shared" ca="1" si="18"/>
        <v>-49.242407924470662</v>
      </c>
      <c r="AF52" s="127">
        <f t="shared" ca="1" si="18"/>
        <v>-47.272711607491857</v>
      </c>
      <c r="AG52" s="127">
        <f t="shared" ca="1" si="18"/>
        <v>-45.058647585991295</v>
      </c>
      <c r="AH52" s="127">
        <f t="shared" ca="1" si="18"/>
        <v>-40.446168746784465</v>
      </c>
      <c r="AI52" s="127">
        <f t="shared" ca="1" si="18"/>
        <v>-33.854367239780466</v>
      </c>
      <c r="AJ52" s="127">
        <f t="shared" ca="1" si="18"/>
        <v>-27.526237793056662</v>
      </c>
      <c r="AK52" s="127">
        <f t="shared" ca="1" si="18"/>
        <v>-21.451233524201761</v>
      </c>
      <c r="AL52" s="127">
        <f t="shared" ca="1" si="18"/>
        <v>-15.619229426101093</v>
      </c>
      <c r="AM52" s="127">
        <f t="shared" ca="1" si="18"/>
        <v>-10.020505491924443</v>
      </c>
      <c r="AN52" s="127">
        <f t="shared" ca="1" si="18"/>
        <v>-4.8021444637630806</v>
      </c>
      <c r="AO52" s="127">
        <f t="shared" ca="1" si="18"/>
        <v>-1.1630077833135073</v>
      </c>
      <c r="AP52" s="127">
        <f t="shared" ca="1" si="18"/>
        <v>0</v>
      </c>
      <c r="AQ52" s="127">
        <f t="shared" ca="1" si="18"/>
        <v>0</v>
      </c>
      <c r="AR52" s="127">
        <f t="shared" ca="1" si="18"/>
        <v>0</v>
      </c>
      <c r="AS52" s="127">
        <f t="shared" ca="1" si="18"/>
        <v>0</v>
      </c>
      <c r="AT52" s="127">
        <f t="shared" ca="1" si="18"/>
        <v>-6965.8284368560044</v>
      </c>
      <c r="AU52" s="127">
        <f t="shared" ca="1" si="18"/>
        <v>0</v>
      </c>
      <c r="AV52" s="127">
        <f t="shared" ca="1" si="18"/>
        <v>-6965.8284368560044</v>
      </c>
    </row>
    <row r="53" spans="2:48" outlineLevel="1" x14ac:dyDescent="0.45">
      <c r="C53" s="40" t="s">
        <v>117</v>
      </c>
      <c r="D53" s="29" t="s">
        <v>14</v>
      </c>
      <c r="F53" s="123" cm="1">
        <f t="array" ref="F53:AV53">-TRANSPOSE(NAV!AA147:AA189)</f>
        <v>-54.050964767920419</v>
      </c>
      <c r="G53" s="123">
        <v>-51.791651360471448</v>
      </c>
      <c r="H53" s="123">
        <v>-49.626776546209399</v>
      </c>
      <c r="I53" s="123">
        <v>-47.682673349779755</v>
      </c>
      <c r="J53" s="123">
        <v>-45.564717687131754</v>
      </c>
      <c r="K53" s="123">
        <v>-43.660126751166409</v>
      </c>
      <c r="L53" s="123">
        <v>-41.835147120120546</v>
      </c>
      <c r="M53" s="123">
        <v>-40.196276959702217</v>
      </c>
      <c r="N53" s="123">
        <v>-38.410849960262354</v>
      </c>
      <c r="O53" s="123">
        <v>-36.805288455868315</v>
      </c>
      <c r="P53" s="123">
        <v>-35.266838919760808</v>
      </c>
      <c r="Q53" s="123">
        <v>-33.885278821694889</v>
      </c>
      <c r="R53" s="123">
        <v>-32.380171974300687</v>
      </c>
      <c r="S53" s="123">
        <v>-31.026690921905853</v>
      </c>
      <c r="T53" s="123">
        <v>-29.729784953814022</v>
      </c>
      <c r="U53" s="123">
        <v>-28.565136069072171</v>
      </c>
      <c r="V53" s="123">
        <v>-27.296337836053613</v>
      </c>
      <c r="W53" s="123">
        <v>-26.155359459218889</v>
      </c>
      <c r="X53" s="123">
        <v>-25.062073621369557</v>
      </c>
      <c r="Y53" s="123">
        <v>-24.080279903796708</v>
      </c>
      <c r="Z53" s="123">
        <v>-23.010688758890183</v>
      </c>
      <c r="AA53" s="123">
        <v>-22.048849171922232</v>
      </c>
      <c r="AB53" s="123">
        <v>-21.127214178599967</v>
      </c>
      <c r="AC53" s="123">
        <v>-20.299566536041016</v>
      </c>
      <c r="AD53" s="123">
        <v>-17.987868422986246</v>
      </c>
      <c r="AE53" s="123">
        <v>0</v>
      </c>
      <c r="AF53" s="123">
        <v>0</v>
      </c>
      <c r="AG53" s="123">
        <v>0</v>
      </c>
      <c r="AH53" s="123">
        <v>0</v>
      </c>
      <c r="AI53" s="123">
        <v>0</v>
      </c>
      <c r="AJ53" s="123">
        <v>0</v>
      </c>
      <c r="AK53" s="123">
        <v>0</v>
      </c>
      <c r="AL53" s="123">
        <v>0</v>
      </c>
      <c r="AM53" s="123">
        <v>0</v>
      </c>
      <c r="AN53" s="123">
        <v>0</v>
      </c>
      <c r="AO53" s="123">
        <v>0</v>
      </c>
      <c r="AP53" s="123">
        <v>0</v>
      </c>
      <c r="AQ53" s="123">
        <v>0</v>
      </c>
      <c r="AR53" s="123">
        <v>0</v>
      </c>
      <c r="AS53" s="123">
        <v>0</v>
      </c>
      <c r="AT53" s="123">
        <v>-847.5466125080593</v>
      </c>
      <c r="AU53" s="123">
        <v>0</v>
      </c>
      <c r="AV53" s="123">
        <v>-847.5466125080593</v>
      </c>
    </row>
    <row r="54" spans="2:48" outlineLevel="1" x14ac:dyDescent="0.45">
      <c r="C54" s="40" t="s">
        <v>111</v>
      </c>
      <c r="D54" s="30" t="s">
        <v>14</v>
      </c>
      <c r="F54" s="123" cm="1">
        <f t="array" ref="F54:AV54">-TRANSPOSE(NAV!AA249:AA291)</f>
        <v>-563.82978723404256</v>
      </c>
      <c r="G54" s="123">
        <v>-563.82978723404256</v>
      </c>
      <c r="H54" s="123">
        <v>-563.82978723404256</v>
      </c>
      <c r="I54" s="123">
        <v>-563.82978723404256</v>
      </c>
      <c r="J54" s="123">
        <v>-563.82978723404256</v>
      </c>
      <c r="K54" s="123">
        <v>-563.82978723404256</v>
      </c>
      <c r="L54" s="123">
        <v>-563.82978723404256</v>
      </c>
      <c r="M54" s="123">
        <v>-290.92455190199883</v>
      </c>
      <c r="N54" s="123">
        <v>0</v>
      </c>
      <c r="O54" s="123">
        <v>0</v>
      </c>
      <c r="P54" s="123">
        <v>0</v>
      </c>
      <c r="Q54" s="123">
        <v>0</v>
      </c>
      <c r="R54" s="123">
        <v>0</v>
      </c>
      <c r="S54" s="123">
        <v>0</v>
      </c>
      <c r="T54" s="123">
        <v>0</v>
      </c>
      <c r="U54" s="123">
        <v>0</v>
      </c>
      <c r="V54" s="123">
        <v>0</v>
      </c>
      <c r="W54" s="123">
        <v>0</v>
      </c>
      <c r="X54" s="123">
        <v>0</v>
      </c>
      <c r="Y54" s="123">
        <v>0</v>
      </c>
      <c r="Z54" s="123">
        <v>0</v>
      </c>
      <c r="AA54" s="123">
        <v>0</v>
      </c>
      <c r="AB54" s="123">
        <v>0</v>
      </c>
      <c r="AC54" s="123">
        <v>0</v>
      </c>
      <c r="AD54" s="123">
        <v>0</v>
      </c>
      <c r="AE54" s="123">
        <v>0</v>
      </c>
      <c r="AF54" s="123">
        <v>0</v>
      </c>
      <c r="AG54" s="123">
        <v>0</v>
      </c>
      <c r="AH54" s="123">
        <v>0</v>
      </c>
      <c r="AI54" s="123">
        <v>0</v>
      </c>
      <c r="AJ54" s="123">
        <v>0</v>
      </c>
      <c r="AK54" s="123">
        <v>0</v>
      </c>
      <c r="AL54" s="123">
        <v>0</v>
      </c>
      <c r="AM54" s="123">
        <v>0</v>
      </c>
      <c r="AN54" s="123">
        <v>0</v>
      </c>
      <c r="AO54" s="123">
        <v>0</v>
      </c>
      <c r="AP54" s="123">
        <v>0</v>
      </c>
      <c r="AQ54" s="123">
        <v>0</v>
      </c>
      <c r="AR54" s="123">
        <v>0</v>
      </c>
      <c r="AS54" s="123">
        <v>0</v>
      </c>
      <c r="AT54" s="123">
        <v>-4237.7330625402974</v>
      </c>
      <c r="AU54" s="123">
        <v>0</v>
      </c>
      <c r="AV54" s="123">
        <v>-4237.7330625402974</v>
      </c>
    </row>
    <row r="55" spans="2:48" outlineLevel="1" x14ac:dyDescent="0.45">
      <c r="C55" s="190" t="s">
        <v>118</v>
      </c>
      <c r="D55" s="185" t="s">
        <v>14</v>
      </c>
      <c r="E55" s="191"/>
      <c r="F55" s="192">
        <f ca="1">SUM(F51:F54)</f>
        <v>430.29556438115833</v>
      </c>
      <c r="G55" s="192">
        <f t="shared" ref="G55:AV55" ca="1" si="19">SUM(G51:G54)</f>
        <v>637.46292956727996</v>
      </c>
      <c r="H55" s="192">
        <f t="shared" ca="1" si="19"/>
        <v>823.82878440273669</v>
      </c>
      <c r="I55" s="192">
        <f t="shared" ca="1" si="19"/>
        <v>1008.3307990145719</v>
      </c>
      <c r="J55" s="192">
        <f t="shared" ca="1" si="19"/>
        <v>1118.8122142548305</v>
      </c>
      <c r="K55" s="192">
        <f t="shared" ca="1" si="19"/>
        <v>1148.0379359158987</v>
      </c>
      <c r="L55" s="192">
        <f t="shared" ca="1" si="19"/>
        <v>1171.9428574717881</v>
      </c>
      <c r="M55" s="192">
        <f t="shared" ca="1" si="19"/>
        <v>1421.0755558602464</v>
      </c>
      <c r="N55" s="192">
        <f t="shared" ca="1" si="19"/>
        <v>1600.6425901424293</v>
      </c>
      <c r="O55" s="192">
        <f t="shared" ca="1" si="19"/>
        <v>1479.7391347792218</v>
      </c>
      <c r="P55" s="192">
        <f t="shared" ca="1" si="19"/>
        <v>1388.3487845587017</v>
      </c>
      <c r="Q55" s="192">
        <f t="shared" ca="1" si="19"/>
        <v>1312.2105195056129</v>
      </c>
      <c r="R55" s="192">
        <f t="shared" ca="1" si="19"/>
        <v>1240.4264222451091</v>
      </c>
      <c r="S55" s="192">
        <f t="shared" ca="1" si="19"/>
        <v>1178.0116697357271</v>
      </c>
      <c r="T55" s="192">
        <f t="shared" ca="1" si="19"/>
        <v>1121.6313966619048</v>
      </c>
      <c r="U55" s="192">
        <f t="shared" ca="1" si="19"/>
        <v>1072.2092488865844</v>
      </c>
      <c r="V55" s="192">
        <f t="shared" ca="1" si="19"/>
        <v>1022.8769408369691</v>
      </c>
      <c r="W55" s="192">
        <f t="shared" ca="1" si="19"/>
        <v>978.60269214490279</v>
      </c>
      <c r="X55" s="192">
        <f t="shared" ca="1" si="19"/>
        <v>936.83041076663972</v>
      </c>
      <c r="Y55" s="192">
        <f t="shared" ca="1" si="19"/>
        <v>898.92284007009266</v>
      </c>
      <c r="Z55" s="192">
        <f t="shared" ca="1" si="19"/>
        <v>859.84654844046668</v>
      </c>
      <c r="AA55" s="192">
        <f t="shared" ca="1" si="19"/>
        <v>824.30344967942528</v>
      </c>
      <c r="AB55" s="192">
        <f t="shared" ca="1" si="19"/>
        <v>790.34278762342626</v>
      </c>
      <c r="AC55" s="192">
        <f t="shared" ca="1" si="19"/>
        <v>759.16356018503848</v>
      </c>
      <c r="AD55" s="192">
        <f t="shared" ca="1" si="19"/>
        <v>691.43647161472984</v>
      </c>
      <c r="AE55" s="192">
        <f t="shared" ca="1" si="19"/>
        <v>233.59399041690168</v>
      </c>
      <c r="AF55" s="192">
        <f t="shared" ca="1" si="19"/>
        <v>224.25023080022569</v>
      </c>
      <c r="AG55" s="192">
        <f t="shared" ca="1" si="19"/>
        <v>213.74725030800255</v>
      </c>
      <c r="AH55" s="192">
        <f t="shared" ca="1" si="19"/>
        <v>191.86677404420044</v>
      </c>
      <c r="AI55" s="192">
        <f t="shared" ca="1" si="19"/>
        <v>160.59687309989641</v>
      </c>
      <c r="AJ55" s="192">
        <f t="shared" ca="1" si="19"/>
        <v>130.57776819336465</v>
      </c>
      <c r="AK55" s="192">
        <f t="shared" ca="1" si="19"/>
        <v>101.75942748309402</v>
      </c>
      <c r="AL55" s="192">
        <f t="shared" ca="1" si="19"/>
        <v>74.093820401234325</v>
      </c>
      <c r="AM55" s="192">
        <f t="shared" ca="1" si="19"/>
        <v>47.534837602648992</v>
      </c>
      <c r="AN55" s="192">
        <f t="shared" ca="1" si="19"/>
        <v>22.780203794449367</v>
      </c>
      <c r="AO55" s="192">
        <f t="shared" ca="1" si="19"/>
        <v>5.5170256784927094</v>
      </c>
      <c r="AP55" s="192">
        <f t="shared" ca="1" si="19"/>
        <v>0</v>
      </c>
      <c r="AQ55" s="192">
        <f t="shared" ca="1" si="19"/>
        <v>0</v>
      </c>
      <c r="AR55" s="192">
        <f t="shared" ca="1" si="19"/>
        <v>0</v>
      </c>
      <c r="AS55" s="192">
        <f t="shared" ca="1" si="19"/>
        <v>0</v>
      </c>
      <c r="AT55" s="192">
        <f t="shared" ca="1" si="19"/>
        <v>27321.650310568013</v>
      </c>
      <c r="AU55" s="192">
        <f t="shared" ca="1" si="19"/>
        <v>0</v>
      </c>
      <c r="AV55" s="192">
        <f t="shared" ca="1" si="19"/>
        <v>27321.650310568013</v>
      </c>
    </row>
    <row r="56" spans="2:48" outlineLevel="1" x14ac:dyDescent="0.45"/>
    <row r="57" spans="2:48" outlineLevel="1" x14ac:dyDescent="0.45">
      <c r="C57" s="193" t="s">
        <v>191</v>
      </c>
      <c r="D57" s="199" t="s">
        <v>14</v>
      </c>
      <c r="E57" s="193"/>
      <c r="F57" s="194">
        <f t="shared" ref="F57:AV57" ca="1" si="20">F51+F53+F54-F37-F30</f>
        <v>820.53662684782989</v>
      </c>
      <c r="G57" s="194">
        <f t="shared" ca="1" si="20"/>
        <v>1113.9212901165711</v>
      </c>
      <c r="H57" s="194">
        <f t="shared" ca="1" si="20"/>
        <v>1380.2295443871014</v>
      </c>
      <c r="I57" s="194">
        <f t="shared" ca="1" si="20"/>
        <v>1644.9070318609945</v>
      </c>
      <c r="J57" s="194">
        <f t="shared" ca="1" si="20"/>
        <v>1803.9790019643197</v>
      </c>
      <c r="K57" s="194">
        <f t="shared" ca="1" si="20"/>
        <v>1843.0891742346967</v>
      </c>
      <c r="L57" s="194">
        <f t="shared" ca="1" si="20"/>
        <v>1874.8792201522087</v>
      </c>
      <c r="M57" s="194">
        <f t="shared" ca="1" si="20"/>
        <v>2113.587617614503</v>
      </c>
      <c r="N57" s="194">
        <f t="shared" ca="1" si="20"/>
        <v>2248.7300859176157</v>
      </c>
      <c r="O57" s="194">
        <f t="shared" ca="1" si="20"/>
        <v>2079.8428119227619</v>
      </c>
      <c r="P57" s="194">
        <f t="shared" ca="1" si="20"/>
        <v>1951.9388120912154</v>
      </c>
      <c r="Q57" s="194">
        <f t="shared" ca="1" si="20"/>
        <v>1845.305959906063</v>
      </c>
      <c r="R57" s="194">
        <f t="shared" ca="1" si="20"/>
        <v>1744.6197105433766</v>
      </c>
      <c r="S57" s="194">
        <f t="shared" ca="1" si="20"/>
        <v>1657.0416287640564</v>
      </c>
      <c r="T57" s="194">
        <f t="shared" ca="1" si="20"/>
        <v>1577.875353585729</v>
      </c>
      <c r="U57" s="194">
        <f t="shared" ca="1" si="20"/>
        <v>1508.4585299658365</v>
      </c>
      <c r="V57" s="194">
        <f t="shared" ca="1" si="20"/>
        <v>1439.0884222468349</v>
      </c>
      <c r="W57" s="194">
        <f t="shared" ca="1" si="20"/>
        <v>1376.8291587635827</v>
      </c>
      <c r="X57" s="194">
        <f t="shared" ca="1" si="20"/>
        <v>1318.075655359961</v>
      </c>
      <c r="Y57" s="194">
        <f t="shared" ca="1" si="20"/>
        <v>1264.7656754160996</v>
      </c>
      <c r="Z57" s="194">
        <f t="shared" ca="1" si="20"/>
        <v>1209.7690842184129</v>
      </c>
      <c r="AA57" s="194">
        <f t="shared" ca="1" si="20"/>
        <v>1159.7534218134865</v>
      </c>
      <c r="AB57" s="194">
        <f t="shared" ca="1" si="20"/>
        <v>1111.962580345318</v>
      </c>
      <c r="AC57" s="194">
        <f t="shared" ca="1" si="20"/>
        <v>1068.0997261055038</v>
      </c>
      <c r="AD57" s="194">
        <f t="shared" ca="1" si="20"/>
        <v>972.43712852749968</v>
      </c>
      <c r="AE57" s="194">
        <f t="shared" ca="1" si="20"/>
        <v>323.98226713458484</v>
      </c>
      <c r="AF57" s="194">
        <f t="shared" ca="1" si="20"/>
        <v>311.02297644920156</v>
      </c>
      <c r="AG57" s="194">
        <f t="shared" ca="1" si="20"/>
        <v>296.45590892547062</v>
      </c>
      <c r="AH57" s="194">
        <f t="shared" ca="1" si="20"/>
        <v>266.10886834758867</v>
      </c>
      <c r="AI57" s="194">
        <f t="shared" ca="1" si="20"/>
        <v>222.73920210348442</v>
      </c>
      <c r="AJ57" s="194">
        <f t="shared" ca="1" si="20"/>
        <v>181.10432250914445</v>
      </c>
      <c r="AK57" s="194">
        <f t="shared" ca="1" si="20"/>
        <v>141.13483809857792</v>
      </c>
      <c r="AL57" s="194">
        <f t="shared" ca="1" si="20"/>
        <v>102.7641330644342</v>
      </c>
      <c r="AM57" s="194">
        <f t="shared" ca="1" si="20"/>
        <v>65.928256231656192</v>
      </c>
      <c r="AN57" s="194">
        <f t="shared" ca="1" si="20"/>
        <v>31.594914141162647</v>
      </c>
      <c r="AO57" s="194">
        <f t="shared" ca="1" si="20"/>
        <v>7.6518170864230441</v>
      </c>
      <c r="AP57" s="194">
        <f t="shared" ca="1" si="20"/>
        <v>0</v>
      </c>
      <c r="AQ57" s="194">
        <f t="shared" ca="1" si="20"/>
        <v>0</v>
      </c>
      <c r="AR57" s="194">
        <f t="shared" ca="1" si="20"/>
        <v>0</v>
      </c>
      <c r="AS57" s="194">
        <f t="shared" ca="1" si="20"/>
        <v>0</v>
      </c>
      <c r="AT57" s="194">
        <f t="shared" ca="1" si="20"/>
        <v>40080.210756763328</v>
      </c>
      <c r="AU57" s="194">
        <f t="shared" ca="1" si="20"/>
        <v>0</v>
      </c>
      <c r="AV57" s="194">
        <f t="shared" ca="1" si="20"/>
        <v>40080.210756763328</v>
      </c>
    </row>
    <row r="59" spans="2:48" x14ac:dyDescent="0.45">
      <c r="C59" s="6" t="s">
        <v>197</v>
      </c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</row>
    <row r="60" spans="2:48" outlineLevel="1" x14ac:dyDescent="0.45">
      <c r="C60" s="40" t="s">
        <v>89</v>
      </c>
      <c r="D60" s="29" t="s">
        <v>7</v>
      </c>
      <c r="F60" s="69">
        <f t="shared" ref="F60:AS60" si="21">1/((1+Discount_Rate)^F8)</f>
        <v>0.90909090909090906</v>
      </c>
      <c r="G60" s="69">
        <f t="shared" si="21"/>
        <v>0.82644628099173545</v>
      </c>
      <c r="H60" s="69">
        <f t="shared" si="21"/>
        <v>0.75131480090157754</v>
      </c>
      <c r="I60" s="69">
        <f t="shared" si="21"/>
        <v>0.68301345536507052</v>
      </c>
      <c r="J60" s="69">
        <f t="shared" si="21"/>
        <v>0.62092132305915493</v>
      </c>
      <c r="K60" s="69">
        <f t="shared" si="21"/>
        <v>0.56447393005377722</v>
      </c>
      <c r="L60" s="69">
        <f t="shared" si="21"/>
        <v>0.51315811823070645</v>
      </c>
      <c r="M60" s="69">
        <f t="shared" si="21"/>
        <v>0.46650738020973315</v>
      </c>
      <c r="N60" s="69">
        <f t="shared" si="21"/>
        <v>0.42409761837248466</v>
      </c>
      <c r="O60" s="69">
        <f t="shared" si="21"/>
        <v>0.38554328942953148</v>
      </c>
      <c r="P60" s="69">
        <f t="shared" si="21"/>
        <v>0.3504938994813922</v>
      </c>
      <c r="Q60" s="69">
        <f t="shared" si="21"/>
        <v>0.31863081771035656</v>
      </c>
      <c r="R60" s="69">
        <f t="shared" si="21"/>
        <v>0.28966437973668779</v>
      </c>
      <c r="S60" s="69">
        <f t="shared" si="21"/>
        <v>0.26333125430607973</v>
      </c>
      <c r="T60" s="69">
        <f t="shared" si="21"/>
        <v>0.23939204936916339</v>
      </c>
      <c r="U60" s="69">
        <f t="shared" si="21"/>
        <v>0.21762913579014853</v>
      </c>
      <c r="V60" s="69">
        <f t="shared" si="21"/>
        <v>0.19784466890013502</v>
      </c>
      <c r="W60" s="69">
        <f t="shared" si="21"/>
        <v>0.17985878990921364</v>
      </c>
      <c r="X60" s="69">
        <f t="shared" si="21"/>
        <v>0.16350799082655781</v>
      </c>
      <c r="Y60" s="69">
        <f t="shared" si="21"/>
        <v>0.14864362802414349</v>
      </c>
      <c r="Z60" s="69">
        <f t="shared" si="21"/>
        <v>0.13513057093103953</v>
      </c>
      <c r="AA60" s="69">
        <f t="shared" si="21"/>
        <v>0.12284597357367227</v>
      </c>
      <c r="AB60" s="69">
        <f t="shared" si="21"/>
        <v>0.11167815779424752</v>
      </c>
      <c r="AC60" s="69">
        <f t="shared" si="21"/>
        <v>0.10152559799477048</v>
      </c>
      <c r="AD60" s="69">
        <f t="shared" si="21"/>
        <v>9.2295998177064048E-2</v>
      </c>
      <c r="AE60" s="69">
        <f t="shared" si="21"/>
        <v>8.3905452888240042E-2</v>
      </c>
      <c r="AF60" s="69">
        <f t="shared" si="21"/>
        <v>7.6277684443854576E-2</v>
      </c>
      <c r="AG60" s="69">
        <f t="shared" si="21"/>
        <v>6.9343349494413245E-2</v>
      </c>
      <c r="AH60" s="69">
        <f t="shared" si="21"/>
        <v>6.3039408631284766E-2</v>
      </c>
      <c r="AI60" s="69">
        <f t="shared" si="21"/>
        <v>5.7308553301167964E-2</v>
      </c>
      <c r="AJ60" s="69">
        <f t="shared" si="21"/>
        <v>5.2098684819243603E-2</v>
      </c>
      <c r="AK60" s="69">
        <f t="shared" si="21"/>
        <v>4.7362440744766907E-2</v>
      </c>
      <c r="AL60" s="69">
        <f t="shared" si="21"/>
        <v>4.3056764313424457E-2</v>
      </c>
      <c r="AM60" s="69">
        <f t="shared" si="21"/>
        <v>3.9142513012204054E-2</v>
      </c>
      <c r="AN60" s="69">
        <f t="shared" si="21"/>
        <v>3.5584102738367311E-2</v>
      </c>
      <c r="AO60" s="69">
        <f t="shared" si="21"/>
        <v>3.2349184307606652E-2</v>
      </c>
      <c r="AP60" s="69">
        <f t="shared" si="21"/>
        <v>2.94083493705515E-2</v>
      </c>
      <c r="AQ60" s="69">
        <f t="shared" si="21"/>
        <v>2.6734863064137721E-2</v>
      </c>
      <c r="AR60" s="69">
        <f t="shared" si="21"/>
        <v>2.4304420967397926E-2</v>
      </c>
      <c r="AS60" s="69">
        <f t="shared" si="21"/>
        <v>2.2094928152179935E-2</v>
      </c>
      <c r="AT60" s="69"/>
      <c r="AU60" s="69">
        <f>1/((1+Discount_Rate)^AU8)</f>
        <v>2.2094928152179935E-2</v>
      </c>
    </row>
    <row r="61" spans="2:48" outlineLevel="1" x14ac:dyDescent="0.45"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</row>
    <row r="62" spans="2:48" outlineLevel="1" x14ac:dyDescent="0.45">
      <c r="B62" s="40"/>
      <c r="C62" s="40" t="s">
        <v>126</v>
      </c>
      <c r="D62" s="29" t="s">
        <v>14</v>
      </c>
      <c r="F62" s="126">
        <f ca="1">F60*F57</f>
        <v>745.94238804348174</v>
      </c>
      <c r="G62" s="126">
        <f t="shared" ref="G62:AS62" ca="1" si="22">G60*G57</f>
        <v>920.59610753435618</v>
      </c>
      <c r="H62" s="126">
        <f t="shared" ca="1" si="22"/>
        <v>1036.9868853396702</v>
      </c>
      <c r="I62" s="126">
        <f t="shared" ca="1" si="22"/>
        <v>1123.4936355856801</v>
      </c>
      <c r="J62" s="126">
        <f t="shared" ca="1" si="22"/>
        <v>1120.1290286706192</v>
      </c>
      <c r="K62" s="126">
        <f t="shared" ca="1" si="22"/>
        <v>1040.3757896198301</v>
      </c>
      <c r="L62" s="126">
        <f t="shared" ca="1" si="22"/>
        <v>962.10949252316186</v>
      </c>
      <c r="M62" s="126">
        <f t="shared" ca="1" si="22"/>
        <v>986.00422233707297</v>
      </c>
      <c r="N62" s="126">
        <f t="shared" ca="1" si="22"/>
        <v>953.68107380021365</v>
      </c>
      <c r="O62" s="126">
        <f t="shared" ca="1" si="22"/>
        <v>801.86943920506803</v>
      </c>
      <c r="P62" s="126">
        <f t="shared" ca="1" si="22"/>
        <v>684.14264579892654</v>
      </c>
      <c r="Q62" s="126">
        <f t="shared" ca="1" si="22"/>
        <v>587.97134693066334</v>
      </c>
      <c r="R62" s="126">
        <f t="shared" ca="1" si="22"/>
        <v>505.35418633094702</v>
      </c>
      <c r="S62" s="126">
        <f t="shared" ca="1" si="22"/>
        <v>436.35085053982829</v>
      </c>
      <c r="T62" s="126">
        <f t="shared" ca="1" si="22"/>
        <v>377.73081454398101</v>
      </c>
      <c r="U62" s="126">
        <f t="shared" ca="1" si="22"/>
        <v>328.28452625174288</v>
      </c>
      <c r="V62" s="126">
        <f t="shared" ca="1" si="22"/>
        <v>284.71597241744274</v>
      </c>
      <c r="W62" s="126">
        <f t="shared" ca="1" si="22"/>
        <v>247.63482640693857</v>
      </c>
      <c r="X62" s="126">
        <f t="shared" ca="1" si="22"/>
        <v>215.5159021653057</v>
      </c>
      <c r="Y62" s="126">
        <f t="shared" ca="1" si="22"/>
        <v>187.99935859425531</v>
      </c>
      <c r="Z62" s="126">
        <f t="shared" ca="1" si="22"/>
        <v>163.47678704515496</v>
      </c>
      <c r="AA62" s="126">
        <f t="shared" ca="1" si="22"/>
        <v>142.47103820807556</v>
      </c>
      <c r="AB62" s="126">
        <f t="shared" ca="1" si="22"/>
        <v>124.18193250910305</v>
      </c>
      <c r="AC62" s="126">
        <f t="shared" ca="1" si="22"/>
        <v>108.43946341091184</v>
      </c>
      <c r="AD62" s="126">
        <f t="shared" ca="1" si="22"/>
        <v>89.752055441883513</v>
      </c>
      <c r="AE62" s="126">
        <f t="shared" ca="1" si="22"/>
        <v>27.18387885168611</v>
      </c>
      <c r="AF62" s="126">
        <f t="shared" ca="1" si="22"/>
        <v>23.724112452380609</v>
      </c>
      <c r="AG62" s="126">
        <f t="shared" ca="1" si="22"/>
        <v>20.557245702302854</v>
      </c>
      <c r="AH62" s="126">
        <f t="shared" ca="1" si="22"/>
        <v>16.775345692172401</v>
      </c>
      <c r="AI62" s="126">
        <f t="shared" ca="1" si="22"/>
        <v>12.764861436007161</v>
      </c>
      <c r="AJ62" s="126">
        <f t="shared" ca="1" si="22"/>
        <v>9.4352970178065618</v>
      </c>
      <c r="AK62" s="126">
        <f t="shared" ca="1" si="22"/>
        <v>6.6844904064661677</v>
      </c>
      <c r="AL62" s="126">
        <f t="shared" ca="1" si="22"/>
        <v>4.424691057228733</v>
      </c>
      <c r="AM62" s="126">
        <f t="shared" ca="1" si="22"/>
        <v>2.5805976274195257</v>
      </c>
      <c r="AN62" s="126">
        <f t="shared" ca="1" si="22"/>
        <v>1.1242766708090259</v>
      </c>
      <c r="AO62" s="126">
        <f t="shared" ca="1" si="22"/>
        <v>0.24753004121679278</v>
      </c>
      <c r="AP62" s="126">
        <f t="shared" ca="1" si="22"/>
        <v>0</v>
      </c>
      <c r="AQ62" s="126">
        <f t="shared" ca="1" si="22"/>
        <v>0</v>
      </c>
      <c r="AR62" s="126">
        <f t="shared" ca="1" si="22"/>
        <v>0</v>
      </c>
      <c r="AS62" s="126">
        <f t="shared" ca="1" si="22"/>
        <v>0</v>
      </c>
      <c r="AT62" s="126">
        <f ca="1">SUM(F62:AS62)</f>
        <v>14300.712096209809</v>
      </c>
      <c r="AU62" s="126">
        <f t="shared" ref="AU62" ca="1" si="23">AU60*AU57</f>
        <v>0</v>
      </c>
      <c r="AV62" s="126">
        <f t="shared" ref="AV62:AV66" ca="1" si="24">AT62+AU62</f>
        <v>14300.712096209809</v>
      </c>
    </row>
    <row r="63" spans="2:48" outlineLevel="1" x14ac:dyDescent="0.45">
      <c r="B63" s="40"/>
      <c r="C63" s="40" t="s">
        <v>104</v>
      </c>
      <c r="D63" s="29" t="s">
        <v>14</v>
      </c>
      <c r="F63" s="127">
        <f t="shared" ref="F63:AS63" ca="1" si="25">F60*F37</f>
        <v>-188.34191265509062</v>
      </c>
      <c r="G63" s="127">
        <f t="shared" ca="1" si="25"/>
        <v>-196.60618007879927</v>
      </c>
      <c r="H63" s="127">
        <f t="shared" ca="1" si="25"/>
        <v>-198.40483524875677</v>
      </c>
      <c r="I63" s="127">
        <f t="shared" ca="1" si="25"/>
        <v>-197.83387035272187</v>
      </c>
      <c r="J63" s="127">
        <f t="shared" ca="1" si="25"/>
        <v>-190.31197305491972</v>
      </c>
      <c r="K63" s="127">
        <f t="shared" ca="1" si="25"/>
        <v>-175.67809318128297</v>
      </c>
      <c r="L63" s="127">
        <f t="shared" ca="1" si="25"/>
        <v>-161.66021893669836</v>
      </c>
      <c r="M63" s="127">
        <f t="shared" ca="1" si="25"/>
        <v>-144.84069113177233</v>
      </c>
      <c r="N63" s="127">
        <f t="shared" ca="1" si="25"/>
        <v>-123.18668188534217</v>
      </c>
      <c r="O63" s="127">
        <f t="shared" ca="1" si="25"/>
        <v>-103.63985728539151</v>
      </c>
      <c r="P63" s="127">
        <f t="shared" ca="1" si="25"/>
        <v>-88.45619896969076</v>
      </c>
      <c r="Q63" s="127">
        <f t="shared" ca="1" si="25"/>
        <v>-76.043789991528087</v>
      </c>
      <c r="R63" s="127">
        <f t="shared" ca="1" si="25"/>
        <v>-65.37135526288202</v>
      </c>
      <c r="S63" s="127">
        <f t="shared" ca="1" si="25"/>
        <v>-56.45435162932138</v>
      </c>
      <c r="T63" s="127">
        <f t="shared" ca="1" si="25"/>
        <v>-48.875825437885446</v>
      </c>
      <c r="U63" s="127">
        <f t="shared" ca="1" si="25"/>
        <v>-42.481768571641808</v>
      </c>
      <c r="V63" s="127">
        <f t="shared" ca="1" si="25"/>
        <v>-36.844891964910616</v>
      </c>
      <c r="W63" s="127">
        <f t="shared" ca="1" si="25"/>
        <v>-32.047159548443922</v>
      </c>
      <c r="X63" s="127">
        <f t="shared" ca="1" si="25"/>
        <v>-27.891028367235812</v>
      </c>
      <c r="Y63" s="127">
        <f t="shared" ca="1" si="25"/>
        <v>-24.330571294621823</v>
      </c>
      <c r="Z63" s="127">
        <f t="shared" ca="1" si="25"/>
        <v>-21.156513936282909</v>
      </c>
      <c r="AA63" s="127">
        <f t="shared" ca="1" si="25"/>
        <v>-18.437869781698126</v>
      </c>
      <c r="AB63" s="127">
        <f t="shared" ca="1" si="25"/>
        <v>-16.070802578646678</v>
      </c>
      <c r="AC63" s="127">
        <f t="shared" ca="1" si="25"/>
        <v>-14.033590632457905</v>
      </c>
      <c r="AD63" s="127">
        <f t="shared" ca="1" si="25"/>
        <v>-11.60939159446554</v>
      </c>
      <c r="AE63" s="127">
        <f t="shared" ca="1" si="25"/>
        <v>-3.4523627555746002</v>
      </c>
      <c r="AF63" s="127">
        <f t="shared" ca="1" si="25"/>
        <v>-3.0129711321378334</v>
      </c>
      <c r="AG63" s="127">
        <f t="shared" ca="1" si="25"/>
        <v>-2.6107778734242086</v>
      </c>
      <c r="AH63" s="127">
        <f t="shared" ca="1" si="25"/>
        <v>-2.1304751612352257</v>
      </c>
      <c r="AI63" s="127">
        <f t="shared" ca="1" si="25"/>
        <v>-1.6211421645225659</v>
      </c>
      <c r="AJ63" s="127">
        <f t="shared" ca="1" si="25"/>
        <v>-1.1982862412601951</v>
      </c>
      <c r="AK63" s="127">
        <f t="shared" ca="1" si="25"/>
        <v>-0.84893277538455925</v>
      </c>
      <c r="AL63" s="127">
        <f t="shared" ca="1" si="25"/>
        <v>-0.56193741497464733</v>
      </c>
      <c r="AM63" s="127">
        <f t="shared" ca="1" si="25"/>
        <v>-0.32773686141831615</v>
      </c>
      <c r="AN63" s="127">
        <f t="shared" ca="1" si="25"/>
        <v>-0.14278355662336747</v>
      </c>
      <c r="AO63" s="127">
        <f t="shared" ca="1" si="25"/>
        <v>-3.1436407579843804E-2</v>
      </c>
      <c r="AP63" s="127">
        <f t="shared" ca="1" si="25"/>
        <v>0</v>
      </c>
      <c r="AQ63" s="127">
        <f t="shared" ca="1" si="25"/>
        <v>0</v>
      </c>
      <c r="AR63" s="127">
        <f t="shared" ca="1" si="25"/>
        <v>0</v>
      </c>
      <c r="AS63" s="127">
        <f t="shared" ca="1" si="25"/>
        <v>0</v>
      </c>
      <c r="AT63" s="127">
        <f t="shared" ref="AT63:AT66" ca="1" si="26">SUM(F63:AS63)</f>
        <v>-2276.5482657166231</v>
      </c>
      <c r="AU63" s="127">
        <f ca="1">AU60*AU37</f>
        <v>0</v>
      </c>
      <c r="AV63" s="127">
        <f t="shared" ca="1" si="24"/>
        <v>-2276.5482657166231</v>
      </c>
    </row>
    <row r="64" spans="2:48" outlineLevel="1" x14ac:dyDescent="0.45">
      <c r="B64" s="40"/>
      <c r="C64" s="40" t="s">
        <v>90</v>
      </c>
      <c r="D64" s="29" t="s">
        <v>14</v>
      </c>
      <c r="F64" s="127">
        <f t="shared" ref="F64:AS64" si="27">F60*F30</f>
        <v>0</v>
      </c>
      <c r="G64" s="127">
        <f t="shared" si="27"/>
        <v>0</v>
      </c>
      <c r="H64" s="127">
        <f t="shared" si="27"/>
        <v>0</v>
      </c>
      <c r="I64" s="127">
        <f t="shared" si="27"/>
        <v>0</v>
      </c>
      <c r="J64" s="127">
        <f t="shared" si="27"/>
        <v>0</v>
      </c>
      <c r="K64" s="127">
        <f t="shared" si="27"/>
        <v>0</v>
      </c>
      <c r="L64" s="127">
        <f t="shared" si="27"/>
        <v>0</v>
      </c>
      <c r="M64" s="127">
        <f t="shared" si="27"/>
        <v>0</v>
      </c>
      <c r="N64" s="127">
        <f t="shared" si="27"/>
        <v>0</v>
      </c>
      <c r="O64" s="127">
        <f t="shared" si="27"/>
        <v>0</v>
      </c>
      <c r="P64" s="127">
        <f t="shared" si="27"/>
        <v>0</v>
      </c>
      <c r="Q64" s="127">
        <f t="shared" si="27"/>
        <v>0</v>
      </c>
      <c r="R64" s="127">
        <f t="shared" si="27"/>
        <v>0</v>
      </c>
      <c r="S64" s="127">
        <f t="shared" si="27"/>
        <v>0</v>
      </c>
      <c r="T64" s="127">
        <f t="shared" si="27"/>
        <v>0</v>
      </c>
      <c r="U64" s="127">
        <f t="shared" si="27"/>
        <v>0</v>
      </c>
      <c r="V64" s="127">
        <f t="shared" si="27"/>
        <v>0</v>
      </c>
      <c r="W64" s="127">
        <f t="shared" si="27"/>
        <v>0</v>
      </c>
      <c r="X64" s="127">
        <f t="shared" si="27"/>
        <v>0</v>
      </c>
      <c r="Y64" s="127">
        <f t="shared" si="27"/>
        <v>0</v>
      </c>
      <c r="Z64" s="127">
        <f t="shared" si="27"/>
        <v>0</v>
      </c>
      <c r="AA64" s="127">
        <f t="shared" si="27"/>
        <v>0</v>
      </c>
      <c r="AB64" s="127">
        <f t="shared" si="27"/>
        <v>0</v>
      </c>
      <c r="AC64" s="127">
        <f t="shared" si="27"/>
        <v>0</v>
      </c>
      <c r="AD64" s="127">
        <f t="shared" si="27"/>
        <v>0</v>
      </c>
      <c r="AE64" s="127">
        <f t="shared" si="27"/>
        <v>0</v>
      </c>
      <c r="AF64" s="127">
        <f t="shared" si="27"/>
        <v>0</v>
      </c>
      <c r="AG64" s="127">
        <f t="shared" si="27"/>
        <v>0</v>
      </c>
      <c r="AH64" s="127">
        <f t="shared" si="27"/>
        <v>0</v>
      </c>
      <c r="AI64" s="127">
        <f t="shared" si="27"/>
        <v>0</v>
      </c>
      <c r="AJ64" s="127">
        <f t="shared" si="27"/>
        <v>0</v>
      </c>
      <c r="AK64" s="127">
        <f t="shared" si="27"/>
        <v>0</v>
      </c>
      <c r="AL64" s="127">
        <f t="shared" si="27"/>
        <v>0</v>
      </c>
      <c r="AM64" s="127">
        <f t="shared" si="27"/>
        <v>0</v>
      </c>
      <c r="AN64" s="127">
        <f t="shared" si="27"/>
        <v>0</v>
      </c>
      <c r="AO64" s="127">
        <f t="shared" si="27"/>
        <v>0</v>
      </c>
      <c r="AP64" s="127">
        <f t="shared" si="27"/>
        <v>0</v>
      </c>
      <c r="AQ64" s="127">
        <f t="shared" si="27"/>
        <v>0</v>
      </c>
      <c r="AR64" s="127">
        <f t="shared" si="27"/>
        <v>0</v>
      </c>
      <c r="AS64" s="127">
        <f t="shared" si="27"/>
        <v>0</v>
      </c>
      <c r="AT64" s="127">
        <f t="shared" si="26"/>
        <v>0</v>
      </c>
      <c r="AU64" s="127">
        <f>AU60*AU30</f>
        <v>0</v>
      </c>
      <c r="AV64" s="127">
        <f t="shared" si="24"/>
        <v>0</v>
      </c>
    </row>
    <row r="65" spans="2:48" outlineLevel="1" x14ac:dyDescent="0.45">
      <c r="B65" s="40"/>
      <c r="C65" s="40" t="s">
        <v>88</v>
      </c>
      <c r="D65" s="29" t="s">
        <v>14</v>
      </c>
      <c r="F65" s="127">
        <f ca="1">F60*F49</f>
        <v>-166.42268958733817</v>
      </c>
      <c r="G65" s="127">
        <f t="shared" ref="G65:AS65" ca="1" si="28">G60*G49</f>
        <v>-197.16106004458166</v>
      </c>
      <c r="H65" s="127">
        <f t="shared" ca="1" si="28"/>
        <v>-219.62729096038262</v>
      </c>
      <c r="I65" s="127">
        <f t="shared" ca="1" si="28"/>
        <v>-236.95626204699309</v>
      </c>
      <c r="J65" s="127">
        <f t="shared" ca="1" si="28"/>
        <v>-235.12269528584739</v>
      </c>
      <c r="K65" s="127">
        <f t="shared" ca="1" si="28"/>
        <v>-216.6602109012735</v>
      </c>
      <c r="L65" s="127">
        <f t="shared" ca="1" si="28"/>
        <v>-199.05728217232357</v>
      </c>
      <c r="M65" s="127">
        <f t="shared" ca="1" si="28"/>
        <v>-178.22129656084689</v>
      </c>
      <c r="N65" s="127">
        <f t="shared" ca="1" si="28"/>
        <v>-151.66568156990223</v>
      </c>
      <c r="O65" s="127">
        <f t="shared" ca="1" si="28"/>
        <v>-127.7260883992865</v>
      </c>
      <c r="P65" s="127">
        <f t="shared" ca="1" si="28"/>
        <v>-109.07866748900516</v>
      </c>
      <c r="Q65" s="127">
        <f t="shared" ca="1" si="28"/>
        <v>-93.816846100930036</v>
      </c>
      <c r="R65" s="127">
        <f t="shared" ca="1" si="28"/>
        <v>-80.675480859436689</v>
      </c>
      <c r="S65" s="127">
        <f t="shared" ca="1" si="28"/>
        <v>-69.689208331798582</v>
      </c>
      <c r="T65" s="127">
        <f t="shared" ca="1" si="28"/>
        <v>-60.345350422405126</v>
      </c>
      <c r="U65" s="127">
        <f t="shared" ca="1" si="28"/>
        <v>-52.458785458709407</v>
      </c>
      <c r="V65" s="127">
        <f t="shared" ca="1" si="28"/>
        <v>-45.500330767059012</v>
      </c>
      <c r="W65" s="127">
        <f t="shared" ca="1" si="28"/>
        <v>-39.577370847413697</v>
      </c>
      <c r="X65" s="127">
        <f t="shared" ca="1" si="28"/>
        <v>-34.445615588397771</v>
      </c>
      <c r="Y65" s="127">
        <f t="shared" ca="1" si="28"/>
        <v>-30.049635037848009</v>
      </c>
      <c r="Z65" s="127">
        <f t="shared" ca="1" si="28"/>
        <v>-26.12871810502806</v>
      </c>
      <c r="AA65" s="127">
        <f t="shared" ca="1" si="28"/>
        <v>-22.770808630371857</v>
      </c>
      <c r="AB65" s="127">
        <f t="shared" ca="1" si="28"/>
        <v>-19.847103382701931</v>
      </c>
      <c r="AC65" s="127">
        <f t="shared" ca="1" si="28"/>
        <v>-17.331338354828972</v>
      </c>
      <c r="AD65" s="127">
        <f t="shared" ca="1" si="28"/>
        <v>-14.32584452370927</v>
      </c>
      <c r="AE65" s="127">
        <f t="shared" ca="1" si="28"/>
        <v>-4.131706538210171</v>
      </c>
      <c r="AF65" s="127">
        <f t="shared" ca="1" si="28"/>
        <v>-3.6058529788016052</v>
      </c>
      <c r="AG65" s="127">
        <f t="shared" ca="1" si="28"/>
        <v>-3.1245175473009938</v>
      </c>
      <c r="AH65" s="127">
        <f t="shared" ca="1" si="28"/>
        <v>-2.5497025591984448</v>
      </c>
      <c r="AI65" s="127">
        <f t="shared" ca="1" si="28"/>
        <v>-1.9401448094382734</v>
      </c>
      <c r="AJ65" s="127">
        <f t="shared" ca="1" si="28"/>
        <v>-1.4340807870400107</v>
      </c>
      <c r="AK65" s="127">
        <f t="shared" ca="1" si="28"/>
        <v>-1.0159827766921632</v>
      </c>
      <c r="AL65" s="127">
        <f t="shared" ca="1" si="28"/>
        <v>-0.67251348015693868</v>
      </c>
      <c r="AM65" s="127">
        <f t="shared" ca="1" si="28"/>
        <v>-0.39222776660651465</v>
      </c>
      <c r="AN65" s="127">
        <f t="shared" ca="1" si="28"/>
        <v>-0.17088000196302724</v>
      </c>
      <c r="AO65" s="127">
        <f t="shared" ca="1" si="28"/>
        <v>-3.7622353133589706E-2</v>
      </c>
      <c r="AP65" s="127">
        <f t="shared" ca="1" si="28"/>
        <v>0</v>
      </c>
      <c r="AQ65" s="127">
        <f t="shared" ca="1" si="28"/>
        <v>0</v>
      </c>
      <c r="AR65" s="127">
        <f t="shared" ca="1" si="28"/>
        <v>0</v>
      </c>
      <c r="AS65" s="127">
        <f t="shared" ca="1" si="28"/>
        <v>0</v>
      </c>
      <c r="AT65" s="127">
        <f t="shared" ca="1" si="26"/>
        <v>-2663.7368930269595</v>
      </c>
      <c r="AU65" s="127">
        <f t="shared" ref="AU65" ca="1" si="29">AU60*AU49</f>
        <v>0</v>
      </c>
      <c r="AV65" s="127">
        <f t="shared" ca="1" si="24"/>
        <v>-2663.7368930269595</v>
      </c>
    </row>
    <row r="66" spans="2:48" outlineLevel="1" x14ac:dyDescent="0.45">
      <c r="B66" s="40"/>
      <c r="C66" s="40" t="s">
        <v>118</v>
      </c>
      <c r="D66" s="29" t="s">
        <v>14</v>
      </c>
      <c r="F66" s="127">
        <f ca="1">F60*F55</f>
        <v>391.17778580105301</v>
      </c>
      <c r="G66" s="127">
        <f t="shared" ref="G66:AS66" ca="1" si="30">G60*G55</f>
        <v>526.82886741097514</v>
      </c>
      <c r="H66" s="127">
        <f t="shared" ca="1" si="30"/>
        <v>618.95475913053076</v>
      </c>
      <c r="I66" s="127">
        <f t="shared" ca="1" si="30"/>
        <v>688.70350318596513</v>
      </c>
      <c r="J66" s="127">
        <f t="shared" ca="1" si="30"/>
        <v>694.69436032985209</v>
      </c>
      <c r="K66" s="127">
        <f t="shared" ca="1" si="30"/>
        <v>648.03748553727382</v>
      </c>
      <c r="L66" s="127">
        <f t="shared" ca="1" si="30"/>
        <v>601.39199141413985</v>
      </c>
      <c r="M66" s="127">
        <f t="shared" ca="1" si="30"/>
        <v>662.94223464445383</v>
      </c>
      <c r="N66" s="127">
        <f t="shared" ca="1" si="30"/>
        <v>678.82871034496941</v>
      </c>
      <c r="O66" s="127">
        <f t="shared" ca="1" si="30"/>
        <v>570.50349352038995</v>
      </c>
      <c r="P66" s="127">
        <f t="shared" ca="1" si="30"/>
        <v>486.60777934023065</v>
      </c>
      <c r="Q66" s="127">
        <f t="shared" ca="1" si="30"/>
        <v>418.11071083820519</v>
      </c>
      <c r="R66" s="127">
        <f t="shared" ca="1" si="30"/>
        <v>359.30735020862829</v>
      </c>
      <c r="S66" s="127">
        <f t="shared" ca="1" si="30"/>
        <v>310.20729057870835</v>
      </c>
      <c r="T66" s="127">
        <f t="shared" ca="1" si="30"/>
        <v>268.50963868369041</v>
      </c>
      <c r="U66" s="127">
        <f t="shared" ca="1" si="30"/>
        <v>233.34397222139165</v>
      </c>
      <c r="V66" s="127">
        <f t="shared" ca="1" si="30"/>
        <v>202.37074968547316</v>
      </c>
      <c r="W66" s="127">
        <f t="shared" ca="1" si="30"/>
        <v>176.01029601108095</v>
      </c>
      <c r="X66" s="127">
        <f t="shared" ca="1" si="30"/>
        <v>153.17925820967213</v>
      </c>
      <c r="Y66" s="127">
        <f t="shared" ca="1" si="30"/>
        <v>133.61915226178547</v>
      </c>
      <c r="Z66" s="127">
        <f t="shared" ca="1" si="30"/>
        <v>116.191555003844</v>
      </c>
      <c r="AA66" s="127">
        <f t="shared" ca="1" si="30"/>
        <v>101.26235979600557</v>
      </c>
      <c r="AB66" s="127">
        <f t="shared" ca="1" si="30"/>
        <v>88.264026547754455</v>
      </c>
      <c r="AC66" s="127">
        <f t="shared" ca="1" si="30"/>
        <v>77.074534423624968</v>
      </c>
      <c r="AD66" s="127">
        <f t="shared" ca="1" si="30"/>
        <v>63.8168193237087</v>
      </c>
      <c r="AE66" s="127">
        <f t="shared" ca="1" si="30"/>
        <v>19.599809557901338</v>
      </c>
      <c r="AF66" s="127">
        <f t="shared" ca="1" si="30"/>
        <v>17.105288341441174</v>
      </c>
      <c r="AG66" s="127">
        <f t="shared" ca="1" si="30"/>
        <v>14.821950281577649</v>
      </c>
      <c r="AH66" s="127">
        <f t="shared" ca="1" si="30"/>
        <v>12.095167971738734</v>
      </c>
      <c r="AI66" s="127">
        <f t="shared" ca="1" si="30"/>
        <v>9.2035744620463209</v>
      </c>
      <c r="AJ66" s="127">
        <f t="shared" ca="1" si="30"/>
        <v>6.8029299895063566</v>
      </c>
      <c r="AK66" s="127">
        <f t="shared" ca="1" si="30"/>
        <v>4.8195748543894457</v>
      </c>
      <c r="AL66" s="127">
        <f t="shared" ca="1" si="30"/>
        <v>3.190240162097147</v>
      </c>
      <c r="AM66" s="127">
        <f t="shared" ca="1" si="30"/>
        <v>1.8606329993946946</v>
      </c>
      <c r="AN66" s="127">
        <f t="shared" ca="1" si="30"/>
        <v>0.8106131122226311</v>
      </c>
      <c r="AO66" s="127">
        <f t="shared" ca="1" si="30"/>
        <v>0.17847128050335931</v>
      </c>
      <c r="AP66" s="127">
        <f t="shared" ca="1" si="30"/>
        <v>0</v>
      </c>
      <c r="AQ66" s="127">
        <f t="shared" ca="1" si="30"/>
        <v>0</v>
      </c>
      <c r="AR66" s="127">
        <f t="shared" ca="1" si="30"/>
        <v>0</v>
      </c>
      <c r="AS66" s="127">
        <f t="shared" ca="1" si="30"/>
        <v>0</v>
      </c>
      <c r="AT66" s="127">
        <f t="shared" ca="1" si="26"/>
        <v>9360.4269374662272</v>
      </c>
      <c r="AU66" s="127">
        <f t="shared" ref="AU66" ca="1" si="31">AU60*AU55</f>
        <v>0</v>
      </c>
      <c r="AV66" s="127">
        <f t="shared" ca="1" si="24"/>
        <v>9360.4269374662272</v>
      </c>
    </row>
    <row r="67" spans="2:48" x14ac:dyDescent="0.45">
      <c r="AV67" s="63"/>
    </row>
    <row r="68" spans="2:48" x14ac:dyDescent="0.45">
      <c r="AT68" s="126"/>
    </row>
    <row r="83" spans="3:4" x14ac:dyDescent="0.45">
      <c r="C83" s="120"/>
    </row>
    <row r="84" spans="3:4" x14ac:dyDescent="0.45">
      <c r="C84" s="120"/>
    </row>
    <row r="88" spans="3:4" x14ac:dyDescent="0.45">
      <c r="D88" s="68"/>
    </row>
    <row r="89" spans="3:4" x14ac:dyDescent="0.45">
      <c r="C89" s="120"/>
      <c r="D89" s="68"/>
    </row>
    <row r="90" spans="3:4" x14ac:dyDescent="0.45">
      <c r="C90" s="120"/>
      <c r="D90" s="68"/>
    </row>
    <row r="91" spans="3:4" x14ac:dyDescent="0.45">
      <c r="D91" s="68"/>
    </row>
    <row r="92" spans="3:4" x14ac:dyDescent="0.45">
      <c r="D92" s="68"/>
    </row>
    <row r="93" spans="3:4" x14ac:dyDescent="0.45">
      <c r="C93" s="120"/>
      <c r="D93" s="68"/>
    </row>
    <row r="94" spans="3:4" x14ac:dyDescent="0.45">
      <c r="C94" s="120"/>
    </row>
    <row r="95" spans="3:4" x14ac:dyDescent="0.45">
      <c r="C95" s="120"/>
    </row>
    <row r="101" spans="3:3" x14ac:dyDescent="0.45">
      <c r="C101" s="120"/>
    </row>
    <row r="103" spans="3:3" x14ac:dyDescent="0.45">
      <c r="C103" s="120"/>
    </row>
    <row r="104" spans="3:3" x14ac:dyDescent="0.45">
      <c r="C104" s="120"/>
    </row>
    <row r="111" spans="3:3" x14ac:dyDescent="0.45">
      <c r="C111" s="120"/>
    </row>
    <row r="112" spans="3:3" x14ac:dyDescent="0.45">
      <c r="C112" s="120"/>
    </row>
    <row r="115" spans="3:3" x14ac:dyDescent="0.45">
      <c r="C115" s="120"/>
    </row>
    <row r="116" spans="3:3" x14ac:dyDescent="0.45">
      <c r="C116" s="120"/>
    </row>
    <row r="120" spans="3:3" x14ac:dyDescent="0.45">
      <c r="C120" s="120"/>
    </row>
  </sheetData>
  <pageMargins left="0.7" right="0.7" top="0.75" bottom="0.75" header="0.3" footer="0.3"/>
  <pageSetup scale="56" orientation="portrait" r:id="rId1"/>
  <colBreaks count="4" manualBreakCount="4">
    <brk id="8" max="69" man="1"/>
    <brk id="18" max="69" man="1"/>
    <brk id="28" max="69" man="1"/>
    <brk id="38" max="69" man="1"/>
  </colBreaks>
  <ignoredErrors>
    <ignoredError sqref="AT46 AT62:AT66 AT43 AT4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21</vt:i4>
      </vt:variant>
    </vt:vector>
  </HeadingPairs>
  <TitlesOfParts>
    <vt:vector size="23" baseType="lpstr">
      <vt:lpstr>NAV</vt:lpstr>
      <vt:lpstr>DCF</vt:lpstr>
      <vt:lpstr>Bbl_to_Mcfe</vt:lpstr>
      <vt:lpstr>Company_Name</vt:lpstr>
      <vt:lpstr>DC_Cost_per_Well</vt:lpstr>
      <vt:lpstr>Discount_Rate</vt:lpstr>
      <vt:lpstr>EUR</vt:lpstr>
      <vt:lpstr>GA_Pct_Rev</vt:lpstr>
      <vt:lpstr>Gas_Pct</vt:lpstr>
      <vt:lpstr>Hist_Year</vt:lpstr>
      <vt:lpstr>IP_Rate</vt:lpstr>
      <vt:lpstr>Net_PPE</vt:lpstr>
      <vt:lpstr>New_Net_Wells</vt:lpstr>
      <vt:lpstr>NGL_Pct</vt:lpstr>
      <vt:lpstr>Oil_Pct</vt:lpstr>
      <vt:lpstr>PD_Decline_Rate</vt:lpstr>
      <vt:lpstr>DCF!Print_Area</vt:lpstr>
      <vt:lpstr>NAV!Print_Area</vt:lpstr>
      <vt:lpstr>Scenario</vt:lpstr>
      <vt:lpstr>Share_Price</vt:lpstr>
      <vt:lpstr>Tax_Rate</vt:lpstr>
      <vt:lpstr>Total_New_Wells</vt:lpstr>
      <vt:lpstr>Units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BIWS</dc:creator>
  <cp:lastModifiedBy>Brian DeChesare</cp:lastModifiedBy>
  <cp:lastPrinted>2025-03-03T19:21:52Z</cp:lastPrinted>
  <dcterms:created xsi:type="dcterms:W3CDTF">2016-10-28T03:10:17Z</dcterms:created>
  <dcterms:modified xsi:type="dcterms:W3CDTF">2025-11-05T13:55:40Z</dcterms:modified>
</cp:coreProperties>
</file>