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bdech\BIWS Dropbox\Brian DeChesare\BIWS-All-Courses\130-PE-Secondary-FoF-Modeling\YouTube\PE-FOF-02-Fund-Metrics\"/>
    </mc:Choice>
  </mc:AlternateContent>
  <xr:revisionPtr revIDLastSave="0" documentId="13_ncr:1_{0A7F5069-7EE0-4B95-87A4-C43D6FB9B37D}" xr6:coauthVersionLast="47" xr6:coauthVersionMax="47" xr10:uidLastSave="{00000000-0000-0000-0000-000000000000}"/>
  <bookViews>
    <workbookView xWindow="-110" yWindow="-110" windowWidth="25820" windowHeight="15500" autoFilterDateGrouping="0" xr2:uid="{00000000-000D-0000-FFFF-FFFF00000000}"/>
  </bookViews>
  <sheets>
    <sheet name="Fund_Metrics" sheetId="81" r:id="rId1"/>
    <sheet name="Recycling (2)" sheetId="24" state="hidden" r:id="rId2"/>
    <sheet name="Public_LBO" sheetId="2" state="hidden" r:id="rId3"/>
  </sheets>
  <externalReferences>
    <externalReference r:id="rId4"/>
  </externalReferences>
  <definedNames>
    <definedName name="__123Graph_AGRAPH12" hidden="1">[1]BUND!$E$27:$P$27</definedName>
    <definedName name="__123Graph_BGRAPH12" hidden="1">[1]BUND!$E$28:$P$28</definedName>
    <definedName name="__123Graph_CGRAPH12" hidden="1">[1]BUND!#REF!</definedName>
    <definedName name="_1_" hidden="1">#REF!</definedName>
    <definedName name="_Order1" hidden="1">255</definedName>
    <definedName name="_Order2" hidden="1">255</definedName>
    <definedName name="_Table2_Out" hidden="1">#REF!</definedName>
    <definedName name="_Table3_OUt" hidden="1">#REF!</definedName>
    <definedName name="a" hidden="1">{#N/A,#N/A,FALSE,"Intérêts emprunts C.Epargne";#N/A,#N/A,FALSE,"Intérêts emprunts Cie de Suez";#N/A,#N/A,FALSE,"Intérêts emprunts Stés Groupe";#N/A,#N/A,FALSE,"Intérêts prêts Cie de Suez";#N/A,#N/A,FALSE,"Intérêts prêts Stés Groupe";#N/A,#N/A,FALSE,"Intérêts émiss° ISP BT in fine";#N/A,#N/A,FALSE,"Intérêts émiss°ISP BT pcptés";#N/A,#N/A,FALSE,"Intérêts émiss°CPR BT pcptés";#N/A,#N/A,FALSE,"Intérêts souscription TCN";#N/A,#N/A,FALSE,"Intérêts souscript°MTN mandat";#N/A,#N/A,FALSE,"Intérêts souscript°MTN"}</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CCOUNT_CHANGE" hidden="1">"ACCOUNT_CHANGE"</definedName>
    <definedName name="ACCOUNTS_PAY" hidden="1">"ACCOUNTS_PAY"</definedName>
    <definedName name="ACCRUED_EXP" hidden="1">"ACCRUED_EXP"</definedName>
    <definedName name="ADD_PAID_IN" hidden="1">"ADD_PAID_IN"</definedName>
    <definedName name="AMORTIZATION" hidden="1">"AMORTIZATION"</definedName>
    <definedName name="AS2DocOpenMode" hidden="1">"AS2DocumentEdit"</definedName>
    <definedName name="ASSET_TURNS" hidden="1">"ASSET_TURNS"</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GMRodotecmarkup" hidden="1">#REF!</definedName>
    <definedName name="BOOK_VALUE" hidden="1">"BOOK_VALUE"</definedName>
    <definedName name="BV_OVER_SHARES" hidden="1">"BV_OVER_SHARES"</definedName>
    <definedName name="CAPITAL_EXPEN" hidden="1">"CAPITAL_EXPEN"</definedName>
    <definedName name="CAPITAL_LEASE" hidden="1">"CAPITAL_LEASE"</definedName>
    <definedName name="Carried_Interest">Fund_Metrics!$E$13</definedName>
    <definedName name="CASH_DUE_BANKS" hidden="1">"CASH_DUE_BANKS"</definedName>
    <definedName name="CASH_EQUIV" hidden="1">"CASH_EQUIV"</definedName>
    <definedName name="CASH_INTEREST" hidden="1">"CASH_INTEREST"</definedName>
    <definedName name="CASH_ST" hidden="1">"CASH_ST"</definedName>
    <definedName name="CASH_TAXES" hidden="1">"CASH_TAXES"</definedName>
    <definedName name="CHANGES_WORK_CAP" hidden="1">"CHANGES_WORK_CAP"</definedName>
    <definedName name="CIQWBGuid" hidden="1">"Greenbridge hardcoded - v3.xlsx"</definedName>
    <definedName name="CITY" hidden="1">"CITY"</definedName>
    <definedName name="COMMON_STOCK" hidden="1">"COMMON_STOCK"</definedName>
    <definedName name="COMPANY_ADDRESS" hidden="1">"COMPANY_ADDRESS"</definedName>
    <definedName name="COMPANY_NAME" hidden="1">"COMPANY_NAME"</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ST_REVENUE" hidden="1">"COST_REVENUE"</definedName>
    <definedName name="COUNTRY_NAME" hidden="1">"COUNTRY_NAME"</definedName>
    <definedName name="CURRENT_PORT" hidden="1">"CURRENT_PORT"</definedName>
    <definedName name="CURRENT_RATIO" hidden="1">"CURRENT_RATIO"</definedName>
    <definedName name="DAYS_PAY_OUTST" hidden="1">"DAYS_PAY_OUTST"</definedName>
    <definedName name="DAYS_SALES_OUTST" hidden="1">"DAYS_SALES_OUTST"</definedName>
    <definedName name="DEFERRED_INC_TAX" hidden="1">"DEFERRED_INC_TAX"</definedName>
    <definedName name="DEFERRED_TAXES" hidden="1">"DEFERRED_TAXES"</definedName>
    <definedName name="DEPRE_AMORT" hidden="1">"DEPRE_AMORT"</definedName>
    <definedName name="DEPRE_AMORT_SUPPL" hidden="1">"DEPRE_AMORT_SUPPL"</definedName>
    <definedName name="DEPRE_DEPLE" hidden="1">"DEPRE_DEPLE"</definedName>
    <definedName name="DEPRE_SUPP" hidden="1">"DEPRE_SUPP"</definedName>
    <definedName name="DESCRIPTION_LONG" hidden="1">"DESCRIPTION_LONG"</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SCONT_OPER" hidden="1">"DISCONT_OPER"</definedName>
    <definedName name="DIVID_SHARE" hidden="1">"DIVID_SHARE"</definedName>
    <definedName name="EBIT" hidden="1">"EBIT"</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DA" hidden="1">"EBITDA"</definedName>
    <definedName name="EBITDA_10K" hidden="1">"EBITDA_10K"</definedName>
    <definedName name="EBITDA_10Q" hidden="1">"EBITDA_10Q"</definedName>
    <definedName name="EBITDA_10Q1" hidden="1">"EBITDA_10Q1"</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FFECT_SPECIAL_CHARGE" hidden="1">"EFFECT_SPECIAL_CHARGE"</definedName>
    <definedName name="EMPLOYEES" hidden="1">"EMPLOYEES"</definedName>
    <definedName name="english" hidden="1">{#N/A,#N/A,FALSE,"Intérêts emprunts C.Epargne";#N/A,#N/A,FALSE,"Intérêts emprunts Cie de Suez";#N/A,#N/A,FALSE,"Intérêts emprunts Stés Groupe";#N/A,#N/A,FALSE,"Intérêts prêts Cie de Suez";#N/A,#N/A,FALSE,"Intérêts prêts Stés Groupe";#N/A,#N/A,FALSE,"Intérêts émiss° ISP BT in fine";#N/A,#N/A,FALSE,"Intérêts émiss°ISP BT pcptés";#N/A,#N/A,FALSE,"Intérêts émiss°CPR BT pcptés";#N/A,#N/A,FALSE,"Intérêts souscription TCN";#N/A,#N/A,FALSE,"Intérêts souscript°MTN mandat";#N/A,#N/A,FALSE,"Intérêts souscript°MTN"}</definedName>
    <definedName name="EPS" hidden="1">"EPS"</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QUITY_AFFIL" hidden="1">"EQUITY_AFFIL"</definedName>
    <definedName name="EQUITY_MARKET_VAL" hidden="1">"EQUITY_MARKET_VAL"</definedName>
    <definedName name="EQV_OVER_BV" hidden="1">"EQV_OVER_BV"</definedName>
    <definedName name="EQV_OVER_LTM_PRETAX_INC" hidden="1">"EQV_OVER_LTM_PRETAX_INC"</definedName>
    <definedName name="ESOP_DEBT" hidden="1">"ESOP_DEBT"</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XCHANGE" hidden="1">"EXCHANGE"</definedName>
    <definedName name="EXTRA_ITEMS" hidden="1">"EXTRA_ITEMS"</definedName>
    <definedName name="FINANCING_CASH" hidden="1">"FINANCING_CASH"</definedName>
    <definedName name="FOREIGN_EXCHANGE" hidden="1">"FOREIGN_EXCHANGE"</definedName>
    <definedName name="Fund_Amounts">#REF!</definedName>
    <definedName name="Fund_Companies">#REF!</definedName>
    <definedName name="Fund_Data">#REF!</definedName>
    <definedName name="Fund_Dates">#REF!</definedName>
    <definedName name="Fund_Items">#REF!</definedName>
    <definedName name="Fund_Name">Fund_Metrics!$E$7</definedName>
    <definedName name="Fund_Size" localSheetId="1">'Recycling (2)'!#REF!</definedName>
    <definedName name="Fund_Size">Fund_Metrics!$E$9</definedName>
    <definedName name="Fund_Start_Date">Fund_Metrics!$E$8</definedName>
    <definedName name="Fund_Term" localSheetId="1">'Recycling (2)'!#REF!</definedName>
    <definedName name="FY_DATE" hidden="1">"FY_DATE"</definedName>
    <definedName name="GAIN_SALE_ASSETS" hidden="1">"GAIN_SALE_ASSETS"</definedName>
    <definedName name="GOODWILL_NET" hidden="1">"GOODWILL_NET"</definedName>
    <definedName name="GP_Carried_Interest" localSheetId="1">'Recycling (2)'!#REF!</definedName>
    <definedName name="GROSS_DIVID" hidden="1">"GROSS_DIVID"</definedName>
    <definedName name="GROSS_MARGIN" hidden="1">"GROSS_MARGIN"</definedName>
    <definedName name="GROSS_PROFIT" hidden="1">"GROSS_PROFIT"</definedName>
    <definedName name="HIGHPRICE" hidden="1">"HIGHPRICE"</definedName>
    <definedName name="Hurdle" localSheetId="1">'Recycling (2)'!#REF!</definedName>
    <definedName name="Hurdle_Rate">Fund_Metrics!$E$14</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ception" localSheetId="1">'Recycling (2)'!#REF!</definedName>
    <definedName name="INTANGIBLES_NET" hidden="1">"INTANGIBLES_NET"</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v_Per_End_Date">Fund_Metrics!$E$17</definedName>
    <definedName name="Inv_Period">Fund_Metrics!$E$16</definedName>
    <definedName name="INVENTORY_TURNS" hidden="1">"INVENTORY_TURNS"</definedName>
    <definedName name="Investment_End" localSheetId="1">'Recycling (2)'!#REF!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DA_EST_REUT" hidden="1">"c3640"</definedName>
    <definedName name="IQ_EBITDA_HIGH_EST_REUT" hidden="1">"c3642"</definedName>
    <definedName name="IQ_EBITDA_LOW_EST_REUT" hidden="1">"c3643"</definedName>
    <definedName name="IQ_EBITDA_MEDIAN_EST_REUT" hidden="1">"c3641"</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EST_REUT" hidden="1">"c5453"</definedName>
    <definedName name="IQ_EPS_HIGH_EST_REUT" hidden="1">"c5454"</definedName>
    <definedName name="IQ_EPS_LOW_EST_REUT" hidden="1">"c5455"</definedName>
    <definedName name="IQ_EPS_MEDIAN_EST_REUT" hidden="1">"c5456"</definedName>
    <definedName name="IQ_EPS_NUM_EST_REUT" hidden="1">"c5451"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CURRENCY_REUT" hidden="1">"c5437"</definedName>
    <definedName name="IQ_EST_DATE_REUT" hidden="1">"c5438"</definedName>
    <definedName name="IQ_EST_EPS_GROWTH_1YR_REUT" hidden="1">"c3646"</definedName>
    <definedName name="IQ_EST_EPS_GROWTH_5YR_REUT" hidden="1">"c3633"</definedName>
    <definedName name="IQ_EST_EPS_GROWTH_Q_1YR_REUT" hidden="1">"c5410"</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 hidden="1">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_DATE" hidden="1">"IQ_LTM_DATE"</definedName>
    <definedName name="IQ_LTMMONTH" hidden="1">120000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41248.6266435185</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CE_TARGET_REUT" hidden="1">"c3631"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_STDDEV_EST_REUT" hidden="1">"c3639"</definedName>
    <definedName name="IQ_REVALUATION_GAINS_FDIC" hidden="1">"c6428"</definedName>
    <definedName name="IQ_REVALUATION_LOSSES_FDIC" hidden="1">"c6429"</definedName>
    <definedName name="IQ_REVENUE_EST_REUT" hidden="1">"c3634"</definedName>
    <definedName name="IQ_REVENUE_HIGH_EST_REUT" hidden="1">"c3636"</definedName>
    <definedName name="IQ_REVENUE_LOW_EST_REUT" hidden="1">"c3637"</definedName>
    <definedName name="IQ_REVENUE_MEDIAN_EST_REUT" hidden="1">"c3635"</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SS_DEBT_NET" hidden="1">"ISS_DEBT_NET"</definedName>
    <definedName name="ISS_STOCK_NET" hidden="1">"ISS_STOCK_NET"</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SALEPRICE" hidden="1">"LASTSALEPRICE"</definedName>
    <definedName name="LATESTK" hidden="1">1000</definedName>
    <definedName name="LATESTKNONPRESS" hidden="1">50</definedName>
    <definedName name="LATESTQ" hidden="1">500</definedName>
    <definedName name="LATESTQNONPRESS" hidden="1">100</definedName>
    <definedName name="LOAN_LOSS" hidden="1">"LOAN_LOSS"</definedName>
    <definedName name="LONG_TERM_DEBT" hidden="1">"LONG_TERM_DEBT"</definedName>
    <definedName name="LONG_TERM_GROWTH" hidden="1">"LONG_TERM_GROWTH"</definedName>
    <definedName name="LONG_TERM_INV" hidden="1">"LONG_TERM_INV"</definedName>
    <definedName name="LOWPRICE" hidden="1">"LOWPRICE"</definedName>
    <definedName name="LP_Commitment" localSheetId="1">'Recycling (2)'!#REF!</definedName>
    <definedName name="LTM_DATE" hidden="1">"LTM_DATE"</definedName>
    <definedName name="LTM_EBITDA" localSheetId="1">'Recycling (2)'!#REF!</definedName>
    <definedName name="LTM_REVENUE_OVER_EMPLOYEES" hidden="1">"LTM_REVENUE_OVER_EMPLOYEES"</definedName>
    <definedName name="Management_Fee_After" localSheetId="1">'Recycling (2)'!#REF!</definedName>
    <definedName name="Management_Fee_Investment" localSheetId="1">'Recycling (2)'!#REF!</definedName>
    <definedName name="MARKETCAP" hidden="1">"MARKETCAP"</definedName>
    <definedName name="Mgmt_Fee_1">Fund_Metrics!$E$11</definedName>
    <definedName name="Mgmt_Fee_2">Fund_Metrics!$E$12</definedName>
    <definedName name="MINORITY_INTEREST" hidden="1">"MINORITY_INTEREST"</definedName>
    <definedName name="MISC_EARN_ADJ" hidden="1">"MISC_EARN_ADJ"</definedName>
    <definedName name="MLNK5b3fa146f2f440e8aaab101f6f209e0c" localSheetId="0" hidden="1">Fund_Metrics!#REF!</definedName>
    <definedName name="MLNK5b3fa146f2f440e8aaab101f6f209e0c" hidden="1">#REF!</definedName>
    <definedName name="MLNKd309fcb279d24acaa438eb717f4a6c70" localSheetId="0" hidden="1">Fund_Metrics!$1:$1048576</definedName>
    <definedName name="MLNKd309fcb279d24acaa438eb717f4a6c70" hidden="1">#REF!</definedName>
    <definedName name="Months" localSheetId="1">'Recycling (2)'!#REF!</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ON_CASH" hidden="1">"NON_CASH"</definedName>
    <definedName name="NON_INTEREST_EXP" hidden="1">"NON_INTEREST_EXP"</definedName>
    <definedName name="NON_INTEREST_INC" hidden="1">"NON_INTEREST_INC"</definedName>
    <definedName name="NORMAL_INC_AFTER" hidden="1">"NORMAL_INC_AFTER"</definedName>
    <definedName name="NORMAL_INC_AVAIL" hidden="1">"NORMAL_INC_AVAIL"</definedName>
    <definedName name="NORMAL_INC_BEFORE" hidden="1">"NORMAL_INC_BEFORE"</definedName>
    <definedName name="NOTES_PAY" hidden="1">"NOTES_PAY"</definedName>
    <definedName name="OPENPRICE" hidden="1">"OPENPRICE"</definedName>
    <definedName name="OPER_INC" hidden="1">"OPER_INC"</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PAY_ACCRUED" hidden="1">"PAY_ACCRUED"</definedName>
    <definedName name="PERIODDATE" hidden="1">"PERIODDATE"</definedName>
    <definedName name="PREF_DIVID" hidden="1">"PREF_DIVID"</definedName>
    <definedName name="PREF_STOCK" hidden="1">"PREF_STOCK"</definedName>
    <definedName name="PREPAID_EXPEN" hidden="1">"PREPAID_EXPEN"</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ICE_OVER_EPS_EST" hidden="1">"PRICE_OVER_EPS_EST"</definedName>
    <definedName name="PRICE_OVER_EPS_EST_1" hidden="1">"PRICE_OVER_EPS_EST_1"</definedName>
    <definedName name="PRICE_OVER_LTM_EPS" hidden="1">"PRICE_OVER_LTM_EPS"</definedName>
    <definedName name="_xlnm.Print_Area" localSheetId="0">Fund_Metrics!$A$1:$K$112</definedName>
    <definedName name="_xlnm.Print_Area" localSheetId="2">Public_LBO!$A$1:$L$84</definedName>
    <definedName name="_xlnm.Print_Area" localSheetId="1">'Recycling (2)'!$A$1:$L$4</definedName>
    <definedName name="PRO_FORMA_BASIC_EPS" hidden="1">"PRO_FORMA_BASIC_EPS"</definedName>
    <definedName name="PRO_FORMA_DILUT_EPS" hidden="1">"PRO_FORMA_DILUT_EPS"</definedName>
    <definedName name="PRO_FORMA_NET_INC" hidden="1">"PRO_FORMA_NET_INC"</definedName>
    <definedName name="PROPERTY_GROSS" hidden="1">"PROPERTY_GROSS"</definedName>
    <definedName name="PROPERTY_NET" hidden="1">"PROPERTY_NET"</definedName>
    <definedName name="QUICK_RATIO" hidden="1">"QUICK_RATIO"</definedName>
    <definedName name="REDEEM_PREF_STOCK" hidden="1">"REDEEM_PREF_STOCK"</definedName>
    <definedName name="RESEARCH_DEV" hidden="1">"RESEARCH_DEV"</definedName>
    <definedName name="RETAINED_EARN" hidden="1">"RETAINED_EARN"</definedName>
    <definedName name="RETURN_ASSETS" hidden="1">"RETURN_ASSETS"</definedName>
    <definedName name="RETURN_EQUITY" hidden="1">"RETURN_EQUITY"</definedName>
    <definedName name="RETURN_INVESTMENT" hidden="1">"RETURN_INVESTMENT"</definedName>
    <definedName name="REVENUE" hidden="1">"REVENUE"</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SGA" hidden="1">"SGA"</definedName>
    <definedName name="SHARESOUTSTANDING" hidden="1">"SHARESOUTSTANDING"</definedName>
    <definedName name="SHORT_TERM_INVEST" hidden="1">"SHORT_TERM_INVEST"</definedName>
    <definedName name="STATE" hidden="1">"STATE"</definedName>
    <definedName name="STOCK_BASED" hidden="1">"STOCK_BASED"</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EQUITY" hidden="1">"TOTAL_EQUITY"</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OPER_EXPEN" hidden="1">"TOTAL_OPER_EXPEN"</definedName>
    <definedName name="TOTAL_RECEIV" hidden="1">"TOTAL_RECEIV"</definedName>
    <definedName name="TOTAL_REVENUE" hidden="1">"TOTAL_REVENUE"</definedName>
    <definedName name="TOTAL_SPECIAL" hidden="1">"TOTAL_SPECIAL"</definedName>
    <definedName name="TRADE_AR" hidden="1">"TRADE_AR"</definedName>
    <definedName name="TREASURY_STOCK" hidden="1">"TREASURY_STOCK"</definedName>
    <definedName name="UNREALIZED_GAIN" hidden="1">"UNREALIZED_GAIN"</definedName>
    <definedName name="UNUSUAL_EXP" hidden="1">"UNUSUAL_EXP"</definedName>
    <definedName name="US_GAAP" hidden="1">"US_GAAP"</definedName>
    <definedName name="VOLUME" hidden="1">"VOLUME"</definedName>
    <definedName name="wrn.2qtrly." hidden="1">{#N/A,#N/A,TRUE,"Balance Sheet";#N/A,#N/A,TRUE,"Income Statement";#N/A,#N/A,TRUE,"Cash Flow";#N/A,#N/A,TRUE,"Port of Inv";#N/A,#N/A,TRUE,"Partners Capital";#N/A,#N/A,TRUE,"Val Sum";#N/A,#N/A,TRUE,"real-unreal";#N/A,#N/A,TRUE,"Pub Mkt Val"}</definedName>
    <definedName name="wrn.Financials." hidden="1">{#N/A,#N/A,TRUE,"Balance Sheet";#N/A,#N/A,TRUE,"Income Statement";#N/A,#N/A,TRUE,"Cash Flow";#N/A,#N/A,TRUE,"Port of Inv";#N/A,#N/A,TRUE,"Partners Capital";#N/A,#N/A,TRUE,"Val Summ";#N/A,#N/A,TRUE,"Inv. Act.";#N/A,#N/A,TRUE,"Securities";#N/A,#N/A,TRUE,"Real.-Unreal.";#N/A,#N/A,TRUE,"Check List"}</definedName>
    <definedName name="wrn.Intérêts._.Mai._.95." hidden="1">{#N/A,#N/A,FALSE,"Intérêts emprunts C.Epargne";#N/A,#N/A,FALSE,"Intérêts emprunts Cie de Suez";#N/A,#N/A,FALSE,"Intérêts emprunts Stés Groupe";#N/A,#N/A,FALSE,"Intérêts prêts Cie de Suez";#N/A,#N/A,FALSE,"Intérêts prêts Stés Groupe";#N/A,#N/A,FALSE,"Intérêts émiss° ISP BT in fine";#N/A,#N/A,FALSE,"Intérêts émiss°ISP BT pcptés";#N/A,#N/A,FALSE,"Intérêts émiss°CPR BT pcptés";#N/A,#N/A,FALSE,"Intérêts souscription TCN";#N/A,#N/A,FALSE,"Intérêts souscript°MTN mandat";#N/A,#N/A,FALSE,"Intérêts souscript°MTN"}</definedName>
    <definedName name="wrn.QUEST." hidden="1">{#N/A,#N/A,FALSE,"Aurepar";#N/A,#N/A,FALSE,"Aurival";#N/A,#N/A,FALSE,"Auxilex";#N/A,#N/A,FALSE,"CFE";#N/A,#N/A,FALSE,"Dynecom";#N/A,#N/A,FALSE,"Fartran";#N/A,#N/A,FALSE,"Finabel";#N/A,#N/A,FALSE,"Finarex";#N/A,#N/A,FALSE,"Imoval";#N/A,#N/A,FALSE,"Lonoma";#N/A,#N/A,FALSE,"Muripar";#N/A,#N/A,FALSE,"Parsival";#N/A,#N/A,FALSE,"Regulind";#N/A,#N/A,FALSE,"Sperans";#N/A,#N/A,FALSE,"SEV";#N/A,#N/A,FALSE,"SEGT";#N/A,#N/A,FALSE,"SEP";#N/A,#N/A,FALSE,"SFE";#N/A,#N/A,FALSE,"Sopranor";#N/A,#N/A,FALSE,"Stralex";#N/A,#N/A,FALSE,"SFSA";#N/A,#N/A,FALSE,"SI";#N/A,#N/A,FALSE,"S Loisirs";#N/A,#N/A,FALSE,"S Services";#N/A,#N/A,FALSE,"Suliroc";#N/A,#N/A,FALSE,"Surec"}</definedName>
    <definedName name="wrn.Suez._.Industrie._.31121995." hidden="1">{#N/A,#N/A,FALSE,"Suez Industrie commentaires 12";#N/A,#N/A,FALSE,"Suez Industrie Bilan comp 1295";#N/A,#N/A,FALSE,"Suez Industrie Actif au 311295";#N/A,#N/A,FALSE,"Suez Industrie Passif 311295";#N/A,#N/A,FALSE,"Suez Industrie Cprés comp 1295";#N/A,#N/A,FALSE,"Suez Industrie résultat 311295";#N/A,#N/A,FALSE,"Suez Indus Fiscale 311295";#N/A,#N/A,FALSE,"Suez Industrie Lg terme 311295";#N/A,#N/A,FALSE,"Ecart Ptf Soc_Fisc 31-12-95";#N/A,#N/A,FALSE,"Suez Industrie OPCVM 311295";#N/A,#N/A,FALSE,"Suez Industrie Provis° passif";#N/A,#N/A,FALSE,"Suez Industrie SCI 311295";#N/A,#N/A,FALSE,"Suez Industrie Hors Bilan 95";#N/A,#N/A,FALSE,"Apport Cie de Suez du 300695"}</definedName>
    <definedName name="XRefCopy1" hidden="1">#REF!</definedName>
    <definedName name="XRefCopyRangeCount" hidden="1">1</definedName>
    <definedName name="YEARHIGH" hidden="1">"YEARHIGH"</definedName>
    <definedName name="YEARLOW" hidden="1">"YEARLOW"</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81" l="1"/>
  <c r="E110" i="81"/>
  <c r="E109" i="81"/>
  <c r="E107" i="81"/>
  <c r="E106" i="81"/>
  <c r="E105" i="81"/>
  <c r="J100" i="81"/>
  <c r="J103" i="81"/>
  <c r="I103" i="81"/>
  <c r="H103" i="81"/>
  <c r="G103" i="81"/>
  <c r="F103" i="81"/>
  <c r="J102" i="81"/>
  <c r="I102" i="81"/>
  <c r="H102" i="81"/>
  <c r="G102" i="81"/>
  <c r="F102" i="81"/>
  <c r="E103" i="81"/>
  <c r="E102" i="81"/>
  <c r="J98" i="81"/>
  <c r="I98" i="81"/>
  <c r="H98" i="81"/>
  <c r="G98" i="81"/>
  <c r="F98" i="81"/>
  <c r="E98" i="81"/>
  <c r="J97" i="81"/>
  <c r="D20" i="81" l="1"/>
  <c r="E20" i="81" s="1"/>
  <c r="F20" i="81" s="1"/>
  <c r="G20" i="81" s="1"/>
  <c r="H20" i="81" s="1"/>
  <c r="I20" i="81" s="1"/>
  <c r="J20" i="81" s="1"/>
  <c r="J66" i="81" s="1"/>
  <c r="E17" i="81"/>
  <c r="J88" i="81" l="1"/>
  <c r="E66" i="81"/>
  <c r="E81" i="81" s="1"/>
  <c r="F66" i="81"/>
  <c r="F81" i="81" s="1"/>
  <c r="G66" i="81"/>
  <c r="G81" i="81" s="1"/>
  <c r="H66" i="81"/>
  <c r="H81" i="81" s="1"/>
  <c r="I66" i="81"/>
  <c r="I81" i="81" s="1"/>
  <c r="E88" i="81"/>
  <c r="F88" i="81"/>
  <c r="G88" i="81"/>
  <c r="H88" i="81"/>
  <c r="I88" i="81"/>
  <c r="F33" i="81"/>
  <c r="F90" i="81" s="1"/>
  <c r="G33" i="81"/>
  <c r="G90" i="81" s="1"/>
  <c r="J33" i="81"/>
  <c r="J90" i="81" s="1"/>
  <c r="I33" i="81"/>
  <c r="I90" i="81" s="1"/>
  <c r="H33" i="81"/>
  <c r="H90" i="81" s="1"/>
  <c r="E33" i="81"/>
  <c r="E90" i="81" s="1"/>
  <c r="D88" i="81"/>
  <c r="D66" i="81"/>
  <c r="J82" i="81" l="1"/>
  <c r="C54" i="81"/>
  <c r="E82" i="81" l="1"/>
  <c r="F82" i="81"/>
  <c r="G82" i="81"/>
  <c r="H82" i="81"/>
  <c r="I82" i="81"/>
  <c r="C71" i="81"/>
  <c r="C72" i="81"/>
  <c r="C37" i="81"/>
  <c r="C56" i="81"/>
  <c r="C58" i="81"/>
  <c r="C51" i="81"/>
  <c r="C52" i="81"/>
  <c r="C74" i="81"/>
  <c r="C75" i="81"/>
  <c r="C76" i="81"/>
  <c r="C53" i="81"/>
  <c r="C77" i="81"/>
  <c r="C78" i="81"/>
  <c r="C38" i="81"/>
  <c r="C40" i="81"/>
  <c r="C41" i="81"/>
  <c r="C55" i="81"/>
  <c r="C43" i="81"/>
  <c r="C44" i="81"/>
  <c r="C50" i="81"/>
  <c r="C42" i="81"/>
  <c r="C70" i="81"/>
  <c r="C45" i="81"/>
  <c r="C73" i="81"/>
  <c r="C39" i="81"/>
  <c r="C57" i="81"/>
  <c r="G83" i="81" l="1"/>
  <c r="G91" i="81" s="1"/>
  <c r="I83" i="81"/>
  <c r="I91" i="81" s="1"/>
  <c r="H83" i="81"/>
  <c r="H91" i="81" s="1"/>
  <c r="F83" i="81"/>
  <c r="F91" i="81" s="1"/>
  <c r="E83" i="81"/>
  <c r="E91" i="81" s="1"/>
  <c r="J74" i="81"/>
  <c r="I74" i="81"/>
  <c r="H74" i="81"/>
  <c r="G74" i="81"/>
  <c r="F74" i="81"/>
  <c r="E74" i="81"/>
  <c r="C36" i="81"/>
  <c r="C49" i="81"/>
  <c r="C69" i="81"/>
  <c r="J70" i="81" l="1"/>
  <c r="I70" i="81"/>
  <c r="H70" i="81"/>
  <c r="G70" i="81"/>
  <c r="F70" i="81"/>
  <c r="E70" i="81"/>
  <c r="J76" i="81"/>
  <c r="E76" i="81"/>
  <c r="H76" i="81"/>
  <c r="F76" i="81"/>
  <c r="G76" i="81"/>
  <c r="I76" i="81"/>
  <c r="H77" i="81"/>
  <c r="G77" i="81"/>
  <c r="F77" i="81"/>
  <c r="E77" i="81"/>
  <c r="J77" i="81"/>
  <c r="I77" i="81"/>
  <c r="J78" i="81"/>
  <c r="I78" i="81"/>
  <c r="H78" i="81"/>
  <c r="G78" i="81"/>
  <c r="F78" i="81"/>
  <c r="E78" i="81"/>
  <c r="J75" i="81"/>
  <c r="I75" i="81"/>
  <c r="H75" i="81"/>
  <c r="G75" i="81"/>
  <c r="F75" i="81"/>
  <c r="E75" i="81"/>
  <c r="H71" i="81"/>
  <c r="G71" i="81"/>
  <c r="F71" i="81"/>
  <c r="E71" i="81"/>
  <c r="I71" i="81"/>
  <c r="F73" i="81"/>
  <c r="G73" i="81"/>
  <c r="J73" i="81"/>
  <c r="I73" i="81"/>
  <c r="H73" i="81"/>
  <c r="E73" i="81"/>
  <c r="J71" i="81"/>
  <c r="J59" i="81"/>
  <c r="J94" i="81" s="1"/>
  <c r="I59" i="81"/>
  <c r="I94" i="81" s="1"/>
  <c r="H59" i="81"/>
  <c r="H94" i="81" s="1"/>
  <c r="G59" i="81"/>
  <c r="G94" i="81" s="1"/>
  <c r="F59" i="81"/>
  <c r="F94" i="81" s="1"/>
  <c r="E46" i="81"/>
  <c r="J46" i="81"/>
  <c r="I46" i="81"/>
  <c r="H46" i="81"/>
  <c r="G46" i="81"/>
  <c r="I72" i="81"/>
  <c r="F72" i="81"/>
  <c r="E72" i="81"/>
  <c r="J72" i="81"/>
  <c r="G72" i="81"/>
  <c r="H72" i="81"/>
  <c r="F46" i="81"/>
  <c r="G93" i="81" l="1"/>
  <c r="G95" i="81" s="1"/>
  <c r="G61" i="81"/>
  <c r="H93" i="81"/>
  <c r="H95" i="81" s="1"/>
  <c r="H61" i="81"/>
  <c r="I93" i="81"/>
  <c r="I95" i="81" s="1"/>
  <c r="I61" i="81"/>
  <c r="F93" i="81"/>
  <c r="F95" i="81" s="1"/>
  <c r="F61" i="81"/>
  <c r="E93" i="81"/>
  <c r="J93" i="81"/>
  <c r="J95" i="81" s="1"/>
  <c r="J61" i="81"/>
  <c r="G69" i="81"/>
  <c r="G79" i="81" s="1"/>
  <c r="J69" i="81"/>
  <c r="J79" i="81" s="1"/>
  <c r="I69" i="81"/>
  <c r="I79" i="81" s="1"/>
  <c r="H69" i="81"/>
  <c r="H79" i="81" s="1"/>
  <c r="F69" i="81"/>
  <c r="F79" i="81" s="1"/>
  <c r="E69" i="81"/>
  <c r="E79" i="81" s="1"/>
  <c r="E59" i="81"/>
  <c r="E94" i="81" l="1"/>
  <c r="E63" i="81"/>
  <c r="J81" i="81"/>
  <c r="J83" i="81" s="1"/>
  <c r="E61" i="81"/>
  <c r="E95" i="81"/>
  <c r="J91" i="81" l="1"/>
  <c r="J85" i="81"/>
  <c r="J96" i="81" s="1"/>
  <c r="E64" i="81"/>
  <c r="J86" i="81" l="1"/>
  <c r="G38" i="24"/>
  <c r="G29" i="24"/>
  <c r="G21" i="24"/>
  <c r="G23" i="24" s="1"/>
  <c r="G11" i="24"/>
  <c r="M8" i="24"/>
  <c r="G39" i="24" l="1"/>
  <c r="G40" i="24" s="1"/>
  <c r="G41" i="24" s="1"/>
  <c r="G28" i="24"/>
  <c r="G30" i="24" s="1"/>
  <c r="M9" i="24"/>
  <c r="G34" i="24" l="1"/>
  <c r="G32" i="24"/>
  <c r="F70" i="2" l="1"/>
  <c r="K28" i="2" l="1"/>
  <c r="K29" i="2"/>
  <c r="K26" i="2"/>
  <c r="F20" i="2"/>
  <c r="F14" i="2"/>
  <c r="K27" i="2" s="1"/>
  <c r="F13" i="2"/>
  <c r="F12" i="2"/>
  <c r="F15" i="2" l="1"/>
  <c r="F17" i="2" s="1"/>
  <c r="K30" i="2"/>
  <c r="F27" i="2"/>
  <c r="F26" i="2"/>
  <c r="F28" i="2"/>
  <c r="F69" i="2" s="1"/>
  <c r="K51" i="2"/>
  <c r="J51" i="2"/>
  <c r="I51" i="2"/>
  <c r="H51" i="2"/>
  <c r="G51" i="2"/>
  <c r="F51" i="2"/>
  <c r="F38" i="2"/>
  <c r="J5" i="2"/>
  <c r="F68" i="2" l="1"/>
  <c r="F29" i="2"/>
  <c r="F30" i="2" l="1"/>
  <c r="K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BIWS</author>
  </authors>
  <commentList>
    <comment ref="J96" authorId="0" shapeId="0" xr:uid="{FF384FFF-0873-4DA2-A763-79BA2FC7592E}">
      <text>
        <r>
          <rPr>
            <b/>
            <sz val="9"/>
            <color indexed="81"/>
            <rFont val="Tahoma"/>
            <family val="2"/>
          </rPr>
          <t>BIWS:</t>
        </r>
        <r>
          <rPr>
            <sz val="9"/>
            <color indexed="81"/>
            <rFont val="Tahoma"/>
            <family val="2"/>
          </rPr>
          <t xml:space="preserve">
Because of the way the Management Fees need to be allocated here, it's difficult to make this formula fully robust and able to handle different exit dates and multiple exited companies without separate schedules.</t>
        </r>
      </text>
    </comment>
  </commentList>
</comments>
</file>

<file path=xl/sharedStrings.xml><?xml version="1.0" encoding="utf-8"?>
<sst xmlns="http://schemas.openxmlformats.org/spreadsheetml/2006/main" count="303" uniqueCount="181">
  <si>
    <t>Year 0</t>
  </si>
  <si>
    <t>Year 1</t>
  </si>
  <si>
    <t>Year 2</t>
  </si>
  <si>
    <t>Year 3</t>
  </si>
  <si>
    <t>Year 4</t>
  </si>
  <si>
    <t>Year 5</t>
  </si>
  <si>
    <t>Net Income:</t>
  </si>
  <si>
    <t>Debt Balance:</t>
  </si>
  <si>
    <t>EBITDA Exit Multiple:</t>
  </si>
  <si>
    <t>Equity Proceeds:</t>
  </si>
  <si>
    <t>EBITDA:</t>
  </si>
  <si>
    <t>Tax Rate:</t>
  </si>
  <si>
    <t>($ in Millions)</t>
  </si>
  <si>
    <t>Income Statement:</t>
  </si>
  <si>
    <t>Revenue:</t>
  </si>
  <si>
    <t>Interest Rate:</t>
  </si>
  <si>
    <t>Pre-Tax Income:</t>
  </si>
  <si>
    <t>EBITDA Purchase Multiple:</t>
  </si>
  <si>
    <t>Exit Enterprise Value:</t>
  </si>
  <si>
    <t>Cash Balance:</t>
  </si>
  <si>
    <t>Cash Flow Used for Debt Repayment:</t>
  </si>
  <si>
    <t>Money-on-Money (MoM) Multiple:</t>
  </si>
  <si>
    <t>Internal Rate of Return  (IRR):</t>
  </si>
  <si>
    <t>EBITDA Growth:</t>
  </si>
  <si>
    <t>Multiple Expansion:</t>
  </si>
  <si>
    <t>Total Return to Equity Investors:</t>
  </si>
  <si>
    <t>Exit Calculations:</t>
  </si>
  <si>
    <t>Returns Attribution Analysis:</t>
  </si>
  <si>
    <t>Amount:</t>
  </si>
  <si>
    <t>%:</t>
  </si>
  <si>
    <t>Growth Rate:</t>
  </si>
  <si>
    <t>Margin:</t>
  </si>
  <si>
    <t>(-) Depreciation &amp; Amortization:</t>
  </si>
  <si>
    <t>(-) Interest Expense:</t>
  </si>
  <si>
    <t>(-) Taxes:</t>
  </si>
  <si>
    <t>Cash Flow and Debt Repayment:</t>
  </si>
  <si>
    <t>(+) Depreciation &amp; Amortization:</t>
  </si>
  <si>
    <t>(+/-) Change in Working Capital:</t>
  </si>
  <si>
    <t>(-) CapEx:</t>
  </si>
  <si>
    <t>% of Revenue:</t>
  </si>
  <si>
    <t>% of Change in Revenue:</t>
  </si>
  <si>
    <t>(+) Beginning Cash Balance:</t>
  </si>
  <si>
    <t>(+) Free Cash Flow:</t>
  </si>
  <si>
    <t>(-) Minimum Cash Balance:</t>
  </si>
  <si>
    <t>Cash Flow Available for Debt Repayment:</t>
  </si>
  <si>
    <t>Minimum Cash % EBITDA:</t>
  </si>
  <si>
    <t>Debt Paydown/Cash Generation:</t>
  </si>
  <si>
    <t>(-) Debt:</t>
  </si>
  <si>
    <t>(+) Cash:</t>
  </si>
  <si>
    <t>Equity Balance:</t>
  </si>
  <si>
    <t>Invested Capital:</t>
  </si>
  <si>
    <t>NOPAT:</t>
  </si>
  <si>
    <t>Return on Invested Capital (ROIC):</t>
  </si>
  <si>
    <t>Purchase Enterprise Value:</t>
  </si>
  <si>
    <t>Sources &amp; Uses:</t>
  </si>
  <si>
    <t>Uses:</t>
  </si>
  <si>
    <t>Transaction Fees:</t>
  </si>
  <si>
    <t>Financing Fees:</t>
  </si>
  <si>
    <t>Total Uses:</t>
  </si>
  <si>
    <t>CHECK:</t>
  </si>
  <si>
    <t>Sources:</t>
  </si>
  <si>
    <t>Total Sources:</t>
  </si>
  <si>
    <t>Advisory Fee %:</t>
  </si>
  <si>
    <t>%</t>
  </si>
  <si>
    <t>Debt Issuance Fee %:</t>
  </si>
  <si>
    <t>Legal and Other Fees:</t>
  </si>
  <si>
    <t>$ M</t>
  </si>
  <si>
    <t>Transaction Assumptions:</t>
  </si>
  <si>
    <t>Units:</t>
  </si>
  <si>
    <t>x</t>
  </si>
  <si>
    <t>Leverage Ratio:</t>
  </si>
  <si>
    <t>Investor Equity:</t>
  </si>
  <si>
    <t>Purchase Equity Value:</t>
  </si>
  <si>
    <t>Simple LBO Model Example - Public Company</t>
  </si>
  <si>
    <t>Current Share Price:</t>
  </si>
  <si>
    <t>$ as Stated</t>
  </si>
  <si>
    <t>Diluted Share Count:</t>
  </si>
  <si>
    <t>M Shares</t>
  </si>
  <si>
    <t>(-) Cash:</t>
  </si>
  <si>
    <t>(+) Debt:</t>
  </si>
  <si>
    <t>Premium Paid:</t>
  </si>
  <si>
    <t>Equity Purchase Price of Target:</t>
  </si>
  <si>
    <t>Assume/Replace Target's Debt:</t>
  </si>
  <si>
    <t>New Debt Issued:</t>
  </si>
  <si>
    <t>Total Debt Used:</t>
  </si>
  <si>
    <t>Excess Cash on Balance Sheet:</t>
  </si>
  <si>
    <t>Date</t>
  </si>
  <si>
    <t>Assumptions:</t>
  </si>
  <si>
    <t>Name of Fund / Investment:</t>
  </si>
  <si>
    <t>Name</t>
  </si>
  <si>
    <t>M&amp;I Fund</t>
  </si>
  <si>
    <t>Fund Inception:</t>
  </si>
  <si>
    <t>Fund Size:</t>
  </si>
  <si>
    <t>GP Management Fee:</t>
  </si>
  <si>
    <t>Investment Period:</t>
  </si>
  <si>
    <t># Years:</t>
  </si>
  <si>
    <t>Fund Term:</t>
  </si>
  <si>
    <t>Number of Investments per Year:</t>
  </si>
  <si>
    <t>Total Number of Investments:</t>
  </si>
  <si>
    <t>Count</t>
  </si>
  <si>
    <t>Average Investment Size:</t>
  </si>
  <si>
    <t>Gross MOIC:</t>
  </si>
  <si>
    <t>Gross vs. Net Returns</t>
  </si>
  <si>
    <t>Total:</t>
  </si>
  <si>
    <t>Carried Interest:</t>
  </si>
  <si>
    <t>Realizations:</t>
  </si>
  <si>
    <t>Recycled Capital</t>
  </si>
  <si>
    <t>Invested Capital</t>
  </si>
  <si>
    <t>Gross MOIC on Recycling:</t>
  </si>
  <si>
    <t>Called Capital:</t>
  </si>
  <si>
    <t>MOIC on Recycling:</t>
  </si>
  <si>
    <t>Profit</t>
  </si>
  <si>
    <t>Early Distribution:</t>
  </si>
  <si>
    <t>Year</t>
  </si>
  <si>
    <t>% Invested:</t>
  </si>
  <si>
    <t>Invested % of Fund:</t>
  </si>
  <si>
    <t>Early Distribution Amount:</t>
  </si>
  <si>
    <t>Recycled %:</t>
  </si>
  <si>
    <t>Gross MOIC on 80% invested</t>
  </si>
  <si>
    <t>Proceeds from 80% invested</t>
  </si>
  <si>
    <t>Proceeds from recycling</t>
  </si>
  <si>
    <t>Gross MOIC on Recycling</t>
  </si>
  <si>
    <t>Gross proceeds</t>
  </si>
  <si>
    <t>MOIC</t>
  </si>
  <si>
    <t>Net</t>
  </si>
  <si>
    <t>Net LP</t>
  </si>
  <si>
    <t>Reimubrsement</t>
  </si>
  <si>
    <t>Carried</t>
  </si>
  <si>
    <t>TVPI</t>
  </si>
  <si>
    <t>Investable Capital:</t>
  </si>
  <si>
    <t>Commitment:</t>
  </si>
  <si>
    <t>Management Fee Calculation:</t>
  </si>
  <si>
    <t>Hurdle Rate:</t>
  </si>
  <si>
    <t>CloudVantage</t>
  </si>
  <si>
    <t>MediSync Cloud</t>
  </si>
  <si>
    <t>LegalEase AI</t>
  </si>
  <si>
    <t>SalesPulse CRM</t>
  </si>
  <si>
    <t>LogiTrack Solutions</t>
  </si>
  <si>
    <t>Edusmart Academy</t>
  </si>
  <si>
    <t>Retail360 Insights</t>
  </si>
  <si>
    <t>HRSyncPro</t>
  </si>
  <si>
    <t>CyberSentinel AI</t>
  </si>
  <si>
    <t>Total Investments:</t>
  </si>
  <si>
    <t>Investment Period End:</t>
  </si>
  <si>
    <t>Total Unrealized:</t>
  </si>
  <si>
    <t>Management Fee Base:</t>
  </si>
  <si>
    <t>Total Net Value:</t>
  </si>
  <si>
    <t>TaxFlowPro</t>
  </si>
  <si>
    <t>GP Management Fee (After Investment Period):</t>
  </si>
  <si>
    <t>GP Management Fee (Investment Period):</t>
  </si>
  <si>
    <t>Management Fee Rate:</t>
  </si>
  <si>
    <t>Annual Management Fee:</t>
  </si>
  <si>
    <t>Total Value to Paid-In Capital (TVPI):</t>
  </si>
  <si>
    <t>Gross Multiple of Invested Capital (MOIC):</t>
  </si>
  <si>
    <t>Residual Value to Paid-in-Capital (RVPI):</t>
  </si>
  <si>
    <t>Gross Internal Rate of Return (IRR):</t>
  </si>
  <si>
    <t>Fund Name:</t>
  </si>
  <si>
    <t>Kleya Fund IV</t>
  </si>
  <si>
    <t>Fund Assumptions and Economics:</t>
  </si>
  <si>
    <t>Investment:</t>
  </si>
  <si>
    <t>Unrealized:</t>
  </si>
  <si>
    <t>Net Internal Rate of Return (IRR):</t>
  </si>
  <si>
    <t>Total Realizations:</t>
  </si>
  <si>
    <t>Gross Return Calculations:</t>
  </si>
  <si>
    <t>Remaining Cost Basis:</t>
  </si>
  <si>
    <t>Total Gross Value:</t>
  </si>
  <si>
    <t>(-) Accrued Carried Interest:</t>
  </si>
  <si>
    <t>(+) Unrealized (Fair Market Value):</t>
  </si>
  <si>
    <t>(+) Realized (Distributions):</t>
  </si>
  <si>
    <t>Distribution to Paid-in Capital (DPI):</t>
  </si>
  <si>
    <t>($ in Millions USD)</t>
  </si>
  <si>
    <t>(-) Realized Carried Interest:</t>
  </si>
  <si>
    <t>Net Cash Flows:</t>
  </si>
  <si>
    <t>Net Cash Flows and Performance Metrics:</t>
  </si>
  <si>
    <t>Gross Cash Flows:</t>
  </si>
  <si>
    <t>Cumulative Management Fees for Unrealized Co's:</t>
  </si>
  <si>
    <t>Private Equity Fund Performance Metrics: Gross MOIC, Gross and Net IRR, TVPI, DPI, and RVPI</t>
  </si>
  <si>
    <t>Allocated to Exited Company (CyberSentinel AI):</t>
  </si>
  <si>
    <t>Net Asset Value (NAV):</t>
  </si>
  <si>
    <t>&lt;-- TVPI here does not include the impact of "recycling," or taking proceeds</t>
  </si>
  <si>
    <t>from early exits and re-investing them (but there's not much to work with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</si>
</sst>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x"/>
    <numFmt numFmtId="165" formatCode="_(* #,##0.0_);_(* \(#,##0.0\);_(* &quot;-&quot;?_);_(@_)"/>
    <numFmt numFmtId="166" formatCode="0.0%;\(0.0%\)"/>
    <numFmt numFmtId="167" formatCode="_(* #,##0_);_(* \(#,##0\);_(* &quot;-&quot;?_);_(@_)"/>
    <numFmt numFmtId="168" formatCode="0%;\(0%\)"/>
    <numFmt numFmtId="169" formatCode="&quot;$&quot;#,##0.0_);\(&quot;$&quot;#,##0.0\);&quot;OK!&quot;;&quot;ERROR&quot;"/>
    <numFmt numFmtId="170" formatCode="_(&quot;$&quot;* #,##0_);_(&quot;$&quot;* \(#,##0\);_(&quot;$&quot;* &quot;-&quot;?_);_(@_)"/>
    <numFmt numFmtId="171" formatCode="_(* #,##0.0_);_(* \(#,##0.0\);_(* &quot;-&quot;???_);_(@_)"/>
    <numFmt numFmtId="172" formatCode="_(0.0%_);\(0.0%\);_(* &quot;-&quot;_);_(@_)_%"/>
    <numFmt numFmtId="173" formatCode="yyyy\-mm\-dd"/>
    <numFmt numFmtId="174" formatCode="0.0\x;[Red]\ \(0.0\x\)"/>
    <numFmt numFmtId="175" formatCode="&quot;Year&quot;\ #,##0_);\(#,##0\)"/>
    <numFmt numFmtId="176" formatCode="_(* #,##0.0_);_(* \(#,##0.0\);_(* &quot;-&quot;_);_(@_)"/>
    <numFmt numFmtId="177" formatCode="_(* #,##0.00_);_(* \(#,##0.00\);_(* &quot;-&quot;?_);_(@_)"/>
    <numFmt numFmtId="178" formatCode="0.00\x;[Red]\ \(0.00\x\)"/>
    <numFmt numFmtId="179" formatCode="m/d/yyyy;@"/>
    <numFmt numFmtId="180" formatCode="_(&quot;$&quot;* #,##0.0_);_(&quot;$&quot;* \(#,##0.0\);_(&quot;$&quot;* &quot;-&quot;?_);_(@_)"/>
    <numFmt numFmtId="181" formatCode="0.0%"/>
    <numFmt numFmtId="182" formatCode="_-* #,##0.00_-;\-* #,##0.00_-;_-* &quot;-&quot;??_-;_-@_-"/>
    <numFmt numFmtId="183" formatCode="_(0.0%_);\(0.0%\);_(* &quot;-&quot;?_);_(@_)_%"/>
    <numFmt numFmtId="184" formatCode="0.00\ \x;[Red]\ \(0.00\ \x\)"/>
    <numFmt numFmtId="185" formatCode="0.0\ \x;[Red]\ \(0.0\ \x\)"/>
    <numFmt numFmtId="186" formatCode="_(&quot;$&quot;* #,##0.0_);_(&quot;$&quot;* \(#,##0.0\);_(&quot;$&quot;* &quot;-&quot;??_);_(@_)"/>
  </numFmts>
  <fonts count="29">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indexed="9"/>
      <name val="Calibri"/>
      <family val="2"/>
      <scheme val="minor"/>
    </font>
    <font>
      <b/>
      <u/>
      <sz val="12"/>
      <color indexed="9"/>
      <name val="Calibri"/>
      <family val="2"/>
      <scheme val="minor"/>
    </font>
    <font>
      <u/>
      <sz val="12"/>
      <color indexed="9"/>
      <name val="Calibri"/>
      <family val="2"/>
      <scheme val="minor"/>
    </font>
    <font>
      <sz val="12"/>
      <color rgb="FF0000FF"/>
      <name val="Calibri"/>
      <family val="2"/>
      <scheme val="minor"/>
    </font>
    <font>
      <sz val="12"/>
      <color rgb="FF0000FF"/>
      <name val="Calibri"/>
      <family val="2"/>
    </font>
    <font>
      <b/>
      <sz val="14"/>
      <color theme="1"/>
      <name val="Calibri"/>
      <family val="2"/>
      <scheme val="minor"/>
    </font>
    <font>
      <i/>
      <sz val="12"/>
      <color theme="1"/>
      <name val="Calibri"/>
      <family val="2"/>
      <scheme val="minor"/>
    </font>
    <font>
      <sz val="12"/>
      <name val="Calibri"/>
      <family val="2"/>
      <scheme val="minor"/>
    </font>
    <font>
      <sz val="10"/>
      <name val="Arial"/>
      <family val="2"/>
    </font>
    <font>
      <b/>
      <i/>
      <sz val="12"/>
      <color indexed="9"/>
      <name val="Calibri"/>
      <family val="2"/>
      <scheme val="minor"/>
    </font>
    <font>
      <sz val="12"/>
      <color rgb="FF00B050"/>
      <name val="Calibri"/>
      <family val="2"/>
      <scheme val="minor"/>
    </font>
    <font>
      <sz val="12"/>
      <color rgb="FF000000"/>
      <name val="Calibri"/>
      <family val="2"/>
      <scheme val="minor"/>
    </font>
    <font>
      <b/>
      <i/>
      <sz val="12"/>
      <color theme="1"/>
      <name val="Calibri"/>
      <family val="2"/>
      <scheme val="minor"/>
    </font>
    <font>
      <i/>
      <sz val="12"/>
      <color rgb="FF000000"/>
      <name val="Calibri"/>
      <family val="2"/>
      <scheme val="minor"/>
    </font>
    <font>
      <i/>
      <sz val="12"/>
      <name val="Calibri"/>
      <family val="2"/>
      <scheme val="minor"/>
    </font>
    <font>
      <b/>
      <sz val="12"/>
      <color rgb="FF000000"/>
      <name val="Calibri"/>
      <family val="2"/>
      <scheme val="minor"/>
    </font>
    <font>
      <sz val="11"/>
      <color theme="1"/>
      <name val="Arial"/>
      <family val="2"/>
    </font>
    <font>
      <sz val="11"/>
      <name val="Arial"/>
      <family val="2"/>
    </font>
    <font>
      <b/>
      <sz val="12"/>
      <name val="Calibri"/>
      <family val="2"/>
      <scheme val="minor"/>
    </font>
    <font>
      <sz val="10"/>
      <color indexed="16"/>
      <name val="Credit Suisse Type Roman"/>
      <family val="2"/>
    </font>
    <font>
      <sz val="12"/>
      <color indexed="9"/>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99"/>
        <bgColor indexed="64"/>
      </patternFill>
    </fill>
    <fill>
      <patternFill patternType="solid">
        <fgColor rgb="FF1F497D"/>
        <bgColor indexed="64"/>
      </patternFill>
    </fill>
    <fill>
      <patternFill patternType="solid">
        <fgColor theme="4" tint="0.59996337778862885"/>
        <bgColor indexed="64"/>
      </patternFill>
    </fill>
    <fill>
      <patternFill patternType="solid">
        <fgColor rgb="FFDDEBF6"/>
        <bgColor rgb="FF000000"/>
      </patternFill>
    </fill>
    <fill>
      <patternFill patternType="solid">
        <fgColor theme="4" tint="0.79998168889431442"/>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top/>
      <bottom/>
      <diagonal/>
    </border>
    <border>
      <left/>
      <right style="thin">
        <color auto="1"/>
      </right>
      <top/>
      <bottom/>
      <diagonal/>
    </border>
  </borders>
  <cellStyleXfs count="12">
    <xf numFmtId="0" fontId="0" fillId="0" borderId="0"/>
    <xf numFmtId="0" fontId="3" fillId="2" borderId="7" applyNumberFormat="0" applyFont="0" applyAlignment="0" applyProtection="0"/>
    <xf numFmtId="0" fontId="14" fillId="0" borderId="0"/>
    <xf numFmtId="0" fontId="3" fillId="0" borderId="0"/>
    <xf numFmtId="0" fontId="22" fillId="0" borderId="0"/>
    <xf numFmtId="0" fontId="1" fillId="0" borderId="0"/>
    <xf numFmtId="9" fontId="1" fillId="0" borderId="0" applyFont="0" applyFill="0" applyBorder="0" applyAlignment="0" applyProtection="0"/>
    <xf numFmtId="9" fontId="23" fillId="0" borderId="0" applyFont="0" applyFill="0" applyBorder="0" applyAlignment="0" applyProtection="0"/>
    <xf numFmtId="182" fontId="14" fillId="0" borderId="0" applyFont="0" applyFill="0" applyBorder="0" applyAlignment="0" applyProtection="0"/>
    <xf numFmtId="0" fontId="25" fillId="0" borderId="0"/>
    <xf numFmtId="9" fontId="14" fillId="0" borderId="0" applyFont="0" applyFill="0" applyBorder="0" applyAlignment="0" applyProtection="0"/>
    <xf numFmtId="182" fontId="14" fillId="0" borderId="0" applyFont="0" applyFill="0" applyBorder="0" applyAlignment="0" applyProtection="0"/>
  </cellStyleXfs>
  <cellXfs count="154">
    <xf numFmtId="0" fontId="0" fillId="0" borderId="0" xfId="0"/>
    <xf numFmtId="0" fontId="4" fillId="0" borderId="0" xfId="0" applyFont="1"/>
    <xf numFmtId="0" fontId="5" fillId="0" borderId="0" xfId="0" applyFont="1"/>
    <xf numFmtId="0" fontId="6" fillId="5" borderId="5" xfId="0" applyFont="1" applyFill="1" applyBorder="1" applyAlignment="1">
      <alignment horizontal="left"/>
    </xf>
    <xf numFmtId="0" fontId="7" fillId="5" borderId="5" xfId="0" applyFont="1" applyFill="1" applyBorder="1" applyAlignment="1">
      <alignment horizontal="left"/>
    </xf>
    <xf numFmtId="0" fontId="8" fillId="5" borderId="5" xfId="0" applyFont="1" applyFill="1" applyBorder="1" applyAlignment="1">
      <alignment horizontal="left"/>
    </xf>
    <xf numFmtId="164" fontId="9" fillId="4" borderId="7" xfId="0" applyNumberFormat="1" applyFont="1" applyFill="1" applyBorder="1" applyAlignment="1">
      <alignment horizontal="center"/>
    </xf>
    <xf numFmtId="42" fontId="5" fillId="0" borderId="0" xfId="0" applyNumberFormat="1" applyFont="1"/>
    <xf numFmtId="166" fontId="10" fillId="4" borderId="7" xfId="1" applyNumberFormat="1" applyFont="1" applyFill="1" applyAlignment="1">
      <alignment horizontal="center"/>
    </xf>
    <xf numFmtId="41" fontId="5" fillId="0" borderId="0" xfId="0" applyNumberFormat="1" applyFont="1"/>
    <xf numFmtId="0" fontId="4" fillId="3" borderId="5" xfId="0" applyFont="1" applyFill="1" applyBorder="1"/>
    <xf numFmtId="0" fontId="5" fillId="3" borderId="5" xfId="0" applyFont="1" applyFill="1" applyBorder="1"/>
    <xf numFmtId="0" fontId="4" fillId="3" borderId="5" xfId="0" applyFont="1" applyFill="1" applyBorder="1" applyAlignment="1">
      <alignment horizontal="center"/>
    </xf>
    <xf numFmtId="42" fontId="5" fillId="0" borderId="0" xfId="0" applyNumberFormat="1" applyFont="1" applyAlignment="1">
      <alignment horizontal="center"/>
    </xf>
    <xf numFmtId="0" fontId="4" fillId="0" borderId="0" xfId="0" applyFont="1" applyAlignment="1">
      <alignment horizontal="center"/>
    </xf>
    <xf numFmtId="165" fontId="5" fillId="0" borderId="0" xfId="0" applyNumberFormat="1" applyFont="1"/>
    <xf numFmtId="0" fontId="5" fillId="0" borderId="0" xfId="0" applyFont="1" applyAlignment="1">
      <alignment horizontal="left" indent="1"/>
    </xf>
    <xf numFmtId="0" fontId="5" fillId="0" borderId="5" xfId="0" applyFont="1" applyBorder="1" applyAlignment="1">
      <alignment horizontal="left" indent="1"/>
    </xf>
    <xf numFmtId="0" fontId="5" fillId="0" borderId="5" xfId="0" applyFont="1" applyBorder="1"/>
    <xf numFmtId="41" fontId="5" fillId="0" borderId="5" xfId="0" applyNumberFormat="1" applyFont="1" applyBorder="1"/>
    <xf numFmtId="42" fontId="4" fillId="0" borderId="0" xfId="0" applyNumberFormat="1" applyFont="1"/>
    <xf numFmtId="0" fontId="4" fillId="0" borderId="2" xfId="0" applyFont="1" applyBorder="1"/>
    <xf numFmtId="0" fontId="5" fillId="0" borderId="2" xfId="0" applyFont="1" applyBorder="1"/>
    <xf numFmtId="42" fontId="4" fillId="0" borderId="2" xfId="0" applyNumberFormat="1" applyFont="1" applyBorder="1"/>
    <xf numFmtId="0" fontId="11" fillId="0" borderId="0" xfId="0" applyFont="1"/>
    <xf numFmtId="0" fontId="12" fillId="0" borderId="0" xfId="0" applyFont="1" applyAlignment="1">
      <alignment horizontal="left" indent="1"/>
    </xf>
    <xf numFmtId="9" fontId="12" fillId="0" borderId="0" xfId="0" applyNumberFormat="1" applyFont="1"/>
    <xf numFmtId="42" fontId="9" fillId="0" borderId="0" xfId="0" applyNumberFormat="1" applyFont="1" applyAlignment="1">
      <alignment horizontal="center"/>
    </xf>
    <xf numFmtId="167" fontId="4" fillId="0" borderId="2" xfId="0" applyNumberFormat="1" applyFont="1" applyBorder="1"/>
    <xf numFmtId="0" fontId="5" fillId="0" borderId="0" xfId="0" applyFont="1" applyAlignment="1">
      <alignment horizontal="left"/>
    </xf>
    <xf numFmtId="168" fontId="12" fillId="0" borderId="0" xfId="0" applyNumberFormat="1" applyFont="1"/>
    <xf numFmtId="168" fontId="10" fillId="4" borderId="7" xfId="1" applyNumberFormat="1" applyFont="1" applyFill="1" applyAlignment="1">
      <alignment horizontal="center"/>
    </xf>
    <xf numFmtId="0" fontId="4" fillId="6" borderId="1" xfId="0" applyFont="1" applyFill="1" applyBorder="1"/>
    <xf numFmtId="0" fontId="5" fillId="6" borderId="2" xfId="0" applyFont="1" applyFill="1" applyBorder="1"/>
    <xf numFmtId="0" fontId="4" fillId="6" borderId="4" xfId="0" applyFont="1" applyFill="1" applyBorder="1"/>
    <xf numFmtId="0" fontId="5" fillId="6" borderId="5" xfId="0" applyFont="1" applyFill="1" applyBorder="1"/>
    <xf numFmtId="0" fontId="2" fillId="0" borderId="0" xfId="0" applyFont="1"/>
    <xf numFmtId="0" fontId="4" fillId="3" borderId="5" xfId="0" applyFont="1" applyFill="1" applyBorder="1" applyAlignment="1">
      <alignment horizontal="centerContinuous"/>
    </xf>
    <xf numFmtId="0" fontId="2" fillId="3" borderId="5" xfId="0" applyFont="1" applyFill="1" applyBorder="1" applyAlignment="1">
      <alignment horizontal="centerContinuous"/>
    </xf>
    <xf numFmtId="0" fontId="2" fillId="0" borderId="0" xfId="0" applyFont="1" applyAlignment="1">
      <alignment horizontal="left" indent="1"/>
    </xf>
    <xf numFmtId="0" fontId="4" fillId="0" borderId="2" xfId="0" applyFont="1" applyBorder="1" applyAlignment="1">
      <alignment horizontal="left"/>
    </xf>
    <xf numFmtId="0" fontId="2" fillId="0" borderId="2" xfId="0" applyFont="1" applyBorder="1"/>
    <xf numFmtId="169" fontId="4" fillId="0" borderId="0" xfId="0" applyNumberFormat="1" applyFont="1" applyAlignment="1">
      <alignment horizontal="center"/>
    </xf>
    <xf numFmtId="0" fontId="2" fillId="0" borderId="5" xfId="0" applyFont="1" applyBorder="1"/>
    <xf numFmtId="0" fontId="12" fillId="0" borderId="0" xfId="0" applyFont="1" applyAlignment="1">
      <alignment horizontal="center"/>
    </xf>
    <xf numFmtId="0" fontId="6" fillId="5" borderId="5" xfId="0" applyFont="1" applyFill="1" applyBorder="1" applyAlignment="1">
      <alignment horizontal="center"/>
    </xf>
    <xf numFmtId="0" fontId="15" fillId="5" borderId="5" xfId="0" applyFont="1" applyFill="1" applyBorder="1" applyAlignment="1">
      <alignment horizontal="center"/>
    </xf>
    <xf numFmtId="166" fontId="10" fillId="0" borderId="0" xfId="1" applyNumberFormat="1" applyFont="1" applyFill="1" applyBorder="1" applyAlignment="1">
      <alignment horizontal="center"/>
    </xf>
    <xf numFmtId="164" fontId="13" fillId="0" borderId="0" xfId="0" applyNumberFormat="1" applyFont="1" applyAlignment="1">
      <alignment horizontal="center"/>
    </xf>
    <xf numFmtId="0" fontId="8" fillId="0" borderId="0" xfId="0" applyFont="1" applyAlignment="1">
      <alignment horizontal="left"/>
    </xf>
    <xf numFmtId="170" fontId="2" fillId="0" borderId="0" xfId="0" applyNumberFormat="1" applyFont="1"/>
    <xf numFmtId="167" fontId="13" fillId="0" borderId="0" xfId="2" applyNumberFormat="1" applyFont="1"/>
    <xf numFmtId="170" fontId="4" fillId="0" borderId="2" xfId="0" applyNumberFormat="1" applyFont="1" applyBorder="1"/>
    <xf numFmtId="164" fontId="4" fillId="6" borderId="3" xfId="0" applyNumberFormat="1" applyFont="1" applyFill="1" applyBorder="1" applyAlignment="1">
      <alignment horizontal="center"/>
    </xf>
    <xf numFmtId="168" fontId="4" fillId="6" borderId="6" xfId="0" applyNumberFormat="1" applyFont="1" applyFill="1" applyBorder="1" applyAlignment="1">
      <alignment horizontal="center"/>
    </xf>
    <xf numFmtId="170" fontId="10" fillId="4" borderId="7" xfId="1" applyNumberFormat="1" applyFont="1" applyFill="1" applyAlignment="1"/>
    <xf numFmtId="168" fontId="5" fillId="0" borderId="0" xfId="0" applyNumberFormat="1" applyFont="1" applyAlignment="1">
      <alignment horizontal="center"/>
    </xf>
    <xf numFmtId="168" fontId="5" fillId="0" borderId="5" xfId="0" applyNumberFormat="1" applyFont="1" applyBorder="1" applyAlignment="1">
      <alignment horizontal="center"/>
    </xf>
    <xf numFmtId="9" fontId="4" fillId="0" borderId="0" xfId="0" applyNumberFormat="1" applyFont="1" applyAlignment="1">
      <alignment horizontal="center"/>
    </xf>
    <xf numFmtId="0" fontId="12" fillId="0" borderId="5" xfId="0" applyFont="1" applyBorder="1" applyAlignment="1">
      <alignment horizontal="center"/>
    </xf>
    <xf numFmtId="44" fontId="10" fillId="4" borderId="7" xfId="1" applyNumberFormat="1" applyFont="1" applyFill="1" applyAlignment="1"/>
    <xf numFmtId="171" fontId="9" fillId="4" borderId="7" xfId="0" applyNumberFormat="1" applyFont="1" applyFill="1" applyBorder="1"/>
    <xf numFmtId="41" fontId="4" fillId="0" borderId="0" xfId="0" applyNumberFormat="1" applyFont="1"/>
    <xf numFmtId="41" fontId="16" fillId="0" borderId="0" xfId="1" applyNumberFormat="1" applyFont="1" applyFill="1" applyBorder="1"/>
    <xf numFmtId="41" fontId="16" fillId="0" borderId="5" xfId="1" applyNumberFormat="1" applyFont="1" applyFill="1" applyBorder="1"/>
    <xf numFmtId="0" fontId="1" fillId="0" borderId="0" xfId="0" applyFont="1"/>
    <xf numFmtId="0" fontId="1" fillId="0" borderId="0" xfId="0" applyFont="1" applyAlignment="1">
      <alignment horizontal="centerContinuous"/>
    </xf>
    <xf numFmtId="173" fontId="9" fillId="4" borderId="7" xfId="1" applyNumberFormat="1" applyFont="1" applyFill="1" applyAlignment="1">
      <alignment horizontal="center"/>
    </xf>
    <xf numFmtId="0" fontId="12" fillId="0" borderId="8" xfId="0" applyFont="1" applyBorder="1" applyAlignment="1">
      <alignment horizontal="center"/>
    </xf>
    <xf numFmtId="0" fontId="9" fillId="4" borderId="7" xfId="1" applyFont="1" applyFill="1" applyAlignment="1">
      <alignment horizontal="centerContinuous"/>
    </xf>
    <xf numFmtId="176" fontId="9" fillId="4" borderId="7" xfId="1" applyNumberFormat="1" applyFont="1" applyFill="1"/>
    <xf numFmtId="165" fontId="5" fillId="0" borderId="0" xfId="0" applyNumberFormat="1" applyFont="1" applyAlignment="1">
      <alignment horizontal="right"/>
    </xf>
    <xf numFmtId="37" fontId="9" fillId="4" borderId="7" xfId="1" applyNumberFormat="1" applyFont="1" applyFill="1" applyAlignment="1">
      <alignment horizontal="center"/>
    </xf>
    <xf numFmtId="37" fontId="9" fillId="4" borderId="7" xfId="0" applyNumberFormat="1" applyFont="1" applyFill="1" applyBorder="1" applyAlignment="1">
      <alignment horizontal="center"/>
    </xf>
    <xf numFmtId="0" fontId="18" fillId="0" borderId="0" xfId="0" applyFont="1" applyAlignment="1">
      <alignment horizontal="center"/>
    </xf>
    <xf numFmtId="174" fontId="9" fillId="4" borderId="7" xfId="1" applyNumberFormat="1" applyFont="1" applyFill="1" applyAlignment="1">
      <alignment horizontal="center"/>
    </xf>
    <xf numFmtId="43" fontId="5" fillId="0" borderId="0" xfId="0" applyNumberFormat="1" applyFont="1"/>
    <xf numFmtId="165" fontId="17" fillId="0" borderId="0" xfId="0" applyNumberFormat="1" applyFont="1" applyAlignment="1">
      <alignment horizontal="right"/>
    </xf>
    <xf numFmtId="172" fontId="5" fillId="0" borderId="0" xfId="0" applyNumberFormat="1" applyFont="1" applyAlignment="1">
      <alignment horizontal="right"/>
    </xf>
    <xf numFmtId="165" fontId="9" fillId="0" borderId="0" xfId="0" applyNumberFormat="1" applyFont="1" applyAlignment="1">
      <alignment horizontal="right"/>
    </xf>
    <xf numFmtId="165" fontId="17" fillId="0" borderId="0" xfId="0" applyNumberFormat="1" applyFont="1"/>
    <xf numFmtId="178" fontId="17" fillId="0" borderId="0" xfId="0" applyNumberFormat="1" applyFont="1" applyAlignment="1">
      <alignment horizontal="right"/>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center"/>
    </xf>
    <xf numFmtId="175" fontId="6" fillId="0" borderId="0" xfId="0" applyNumberFormat="1" applyFont="1" applyAlignment="1">
      <alignment horizontal="center"/>
    </xf>
    <xf numFmtId="165" fontId="1" fillId="0" borderId="0" xfId="0" applyNumberFormat="1" applyFont="1" applyAlignment="1">
      <alignment horizontal="right"/>
    </xf>
    <xf numFmtId="165" fontId="17" fillId="0" borderId="8" xfId="0" applyNumberFormat="1" applyFont="1" applyBorder="1" applyAlignment="1">
      <alignment horizontal="right"/>
    </xf>
    <xf numFmtId="165" fontId="21" fillId="0" borderId="0" xfId="0" applyNumberFormat="1" applyFont="1" applyAlignment="1">
      <alignment horizontal="right"/>
    </xf>
    <xf numFmtId="37" fontId="17" fillId="4" borderId="7" xfId="1" applyNumberFormat="1" applyFont="1" applyFill="1" applyAlignment="1">
      <alignment horizontal="center"/>
    </xf>
    <xf numFmtId="165" fontId="21" fillId="0" borderId="0" xfId="0" applyNumberFormat="1" applyFont="1"/>
    <xf numFmtId="165" fontId="17" fillId="0" borderId="0" xfId="0" applyNumberFormat="1" applyFont="1" applyAlignment="1">
      <alignment horizontal="center"/>
    </xf>
    <xf numFmtId="165" fontId="17" fillId="0" borderId="8" xfId="0" applyNumberFormat="1" applyFont="1" applyBorder="1" applyAlignment="1">
      <alignment horizontal="center"/>
    </xf>
    <xf numFmtId="165" fontId="21" fillId="0" borderId="0" xfId="0" applyNumberFormat="1" applyFont="1" applyAlignment="1">
      <alignment horizontal="center"/>
    </xf>
    <xf numFmtId="177" fontId="9" fillId="0" borderId="0" xfId="0" applyNumberFormat="1" applyFont="1" applyAlignment="1">
      <alignment horizontal="right"/>
    </xf>
    <xf numFmtId="165" fontId="13" fillId="0" borderId="8" xfId="0" applyNumberFormat="1" applyFont="1" applyBorder="1" applyAlignment="1">
      <alignment horizontal="right"/>
    </xf>
    <xf numFmtId="174" fontId="5" fillId="0" borderId="0" xfId="0" applyNumberFormat="1" applyFont="1" applyAlignment="1">
      <alignment horizontal="right"/>
    </xf>
    <xf numFmtId="175" fontId="9" fillId="4" borderId="7" xfId="1" applyNumberFormat="1" applyFont="1" applyFill="1" applyAlignment="1">
      <alignment horizontal="center"/>
    </xf>
    <xf numFmtId="176" fontId="17" fillId="4" borderId="7" xfId="1" applyNumberFormat="1" applyFont="1" applyFill="1"/>
    <xf numFmtId="165" fontId="4" fillId="0" borderId="0" xfId="0" applyNumberFormat="1" applyFont="1" applyAlignment="1">
      <alignment horizontal="right"/>
    </xf>
    <xf numFmtId="174" fontId="9" fillId="0" borderId="0" xfId="0" applyNumberFormat="1" applyFont="1" applyAlignment="1">
      <alignment horizontal="right"/>
    </xf>
    <xf numFmtId="165" fontId="1" fillId="0" borderId="0" xfId="0" applyNumberFormat="1" applyFont="1"/>
    <xf numFmtId="0" fontId="4" fillId="3" borderId="8" xfId="0" applyFont="1" applyFill="1" applyBorder="1" applyAlignment="1">
      <alignment horizontal="center"/>
    </xf>
    <xf numFmtId="0" fontId="4" fillId="3" borderId="0" xfId="0" applyFont="1" applyFill="1"/>
    <xf numFmtId="165" fontId="21" fillId="0" borderId="10" xfId="0" applyNumberFormat="1" applyFont="1" applyBorder="1" applyAlignment="1">
      <alignment horizontal="right"/>
    </xf>
    <xf numFmtId="0" fontId="4" fillId="3" borderId="8" xfId="0" applyFont="1" applyFill="1" applyBorder="1"/>
    <xf numFmtId="0" fontId="24" fillId="0" borderId="0" xfId="0" applyFont="1"/>
    <xf numFmtId="0" fontId="1" fillId="0" borderId="0" xfId="0" applyFont="1" applyAlignment="1">
      <alignment horizontal="left" indent="1"/>
    </xf>
    <xf numFmtId="0" fontId="1" fillId="0" borderId="8" xfId="0" applyFont="1" applyBorder="1" applyAlignment="1">
      <alignment horizontal="left" indent="1"/>
    </xf>
    <xf numFmtId="165" fontId="20" fillId="0" borderId="0" xfId="0" applyNumberFormat="1" applyFont="1" applyAlignment="1">
      <alignment horizontal="center"/>
    </xf>
    <xf numFmtId="165" fontId="20" fillId="0" borderId="8" xfId="0" applyNumberFormat="1" applyFont="1" applyBorder="1" applyAlignment="1">
      <alignment horizontal="center"/>
    </xf>
    <xf numFmtId="0" fontId="21" fillId="7" borderId="9" xfId="0" applyFont="1" applyFill="1" applyBorder="1"/>
    <xf numFmtId="0" fontId="21" fillId="7" borderId="12" xfId="0" applyFont="1" applyFill="1" applyBorder="1"/>
    <xf numFmtId="183" fontId="17" fillId="0" borderId="8" xfId="0" applyNumberFormat="1" applyFont="1" applyBorder="1" applyAlignment="1">
      <alignment horizontal="right"/>
    </xf>
    <xf numFmtId="43" fontId="1" fillId="0" borderId="0" xfId="0" applyNumberFormat="1" applyFont="1"/>
    <xf numFmtId="173" fontId="17" fillId="0" borderId="0" xfId="0" applyNumberFormat="1" applyFont="1" applyAlignment="1">
      <alignment horizontal="center"/>
    </xf>
    <xf numFmtId="0" fontId="19" fillId="7" borderId="10" xfId="0" applyFont="1" applyFill="1" applyBorder="1" applyAlignment="1">
      <alignment horizontal="center"/>
    </xf>
    <xf numFmtId="0" fontId="19" fillId="7" borderId="8" xfId="0" applyFont="1" applyFill="1" applyBorder="1" applyAlignment="1">
      <alignment horizontal="center"/>
    </xf>
    <xf numFmtId="173" fontId="6" fillId="5" borderId="5" xfId="0" applyNumberFormat="1" applyFont="1" applyFill="1" applyBorder="1" applyAlignment="1">
      <alignment horizontal="center"/>
    </xf>
    <xf numFmtId="0" fontId="5" fillId="0" borderId="8" xfId="0" applyFont="1" applyBorder="1" applyAlignment="1">
      <alignment horizontal="left" indent="1"/>
    </xf>
    <xf numFmtId="172" fontId="21" fillId="7" borderId="13" xfId="0" applyNumberFormat="1" applyFont="1" applyFill="1" applyBorder="1" applyAlignment="1">
      <alignment horizontal="center"/>
    </xf>
    <xf numFmtId="180" fontId="17" fillId="0" borderId="0" xfId="0" applyNumberFormat="1" applyFont="1" applyAlignment="1">
      <alignment horizontal="center"/>
    </xf>
    <xf numFmtId="180" fontId="21" fillId="0" borderId="0" xfId="0" applyNumberFormat="1" applyFont="1" applyAlignment="1">
      <alignment horizontal="right"/>
    </xf>
    <xf numFmtId="180" fontId="21" fillId="0" borderId="0" xfId="0" applyNumberFormat="1" applyFont="1"/>
    <xf numFmtId="180" fontId="17" fillId="0" borderId="0" xfId="0" applyNumberFormat="1" applyFont="1" applyAlignment="1">
      <alignment horizontal="right"/>
    </xf>
    <xf numFmtId="185" fontId="21" fillId="7" borderId="11" xfId="0" applyNumberFormat="1" applyFont="1" applyFill="1" applyBorder="1" applyAlignment="1">
      <alignment horizontal="center"/>
    </xf>
    <xf numFmtId="0" fontId="12" fillId="8" borderId="2" xfId="0" applyFont="1" applyFill="1" applyBorder="1" applyAlignment="1">
      <alignment horizontal="center"/>
    </xf>
    <xf numFmtId="0" fontId="12" fillId="8" borderId="0" xfId="0" applyFont="1" applyFill="1" applyAlignment="1">
      <alignment horizontal="center"/>
    </xf>
    <xf numFmtId="0" fontId="5" fillId="8" borderId="0" xfId="0" applyFont="1" applyFill="1"/>
    <xf numFmtId="0" fontId="12" fillId="8" borderId="5" xfId="0" applyFont="1" applyFill="1" applyBorder="1" applyAlignment="1">
      <alignment horizontal="center"/>
    </xf>
    <xf numFmtId="0" fontId="4" fillId="8" borderId="1" xfId="0" applyFont="1" applyFill="1" applyBorder="1"/>
    <xf numFmtId="0" fontId="4" fillId="8" borderId="4" xfId="0" applyFont="1" applyFill="1" applyBorder="1"/>
    <xf numFmtId="0" fontId="18" fillId="3" borderId="5" xfId="0" applyFont="1" applyFill="1" applyBorder="1" applyAlignment="1">
      <alignment horizontal="center"/>
    </xf>
    <xf numFmtId="181" fontId="1" fillId="0" borderId="0" xfId="0" applyNumberFormat="1" applyFont="1"/>
    <xf numFmtId="179" fontId="1" fillId="0" borderId="0" xfId="0" applyNumberFormat="1" applyFont="1"/>
    <xf numFmtId="186" fontId="1" fillId="0" borderId="0" xfId="0" applyNumberFormat="1" applyFont="1" applyAlignment="1">
      <alignment horizontal="right"/>
    </xf>
    <xf numFmtId="165" fontId="9" fillId="0" borderId="0" xfId="0" applyNumberFormat="1" applyFont="1" applyAlignment="1">
      <alignment horizontal="center"/>
    </xf>
    <xf numFmtId="183" fontId="1" fillId="0" borderId="0" xfId="0" applyNumberFormat="1" applyFont="1" applyAlignment="1">
      <alignment horizontal="right"/>
    </xf>
    <xf numFmtId="9" fontId="1" fillId="0" borderId="0" xfId="0" applyNumberFormat="1" applyFont="1"/>
    <xf numFmtId="173" fontId="26" fillId="0" borderId="0" xfId="0" applyNumberFormat="1" applyFont="1" applyAlignment="1">
      <alignment horizontal="center"/>
    </xf>
    <xf numFmtId="9" fontId="1" fillId="0" borderId="0" xfId="0" quotePrefix="1" applyNumberFormat="1" applyFont="1"/>
    <xf numFmtId="165" fontId="1" fillId="0" borderId="0" xfId="0" quotePrefix="1" applyNumberFormat="1" applyFont="1"/>
    <xf numFmtId="180" fontId="9" fillId="0" borderId="0" xfId="0" applyNumberFormat="1" applyFont="1" applyAlignment="1">
      <alignment horizontal="right"/>
    </xf>
    <xf numFmtId="165" fontId="9" fillId="0" borderId="8" xfId="0" applyNumberFormat="1" applyFont="1" applyBorder="1" applyAlignment="1">
      <alignment horizontal="right"/>
    </xf>
    <xf numFmtId="165" fontId="9" fillId="0" borderId="10" xfId="0" applyNumberFormat="1" applyFont="1" applyBorder="1" applyAlignment="1">
      <alignment horizontal="right"/>
    </xf>
    <xf numFmtId="180" fontId="9" fillId="0" borderId="0" xfId="0" applyNumberFormat="1" applyFont="1" applyAlignment="1">
      <alignment horizontal="center"/>
    </xf>
    <xf numFmtId="180" fontId="17" fillId="0" borderId="0" xfId="0" applyNumberFormat="1" applyFont="1"/>
    <xf numFmtId="0" fontId="4" fillId="8" borderId="14" xfId="0" applyFont="1" applyFill="1" applyBorder="1"/>
    <xf numFmtId="185" fontId="4" fillId="8" borderId="3" xfId="0" applyNumberFormat="1" applyFont="1" applyFill="1" applyBorder="1" applyAlignment="1">
      <alignment horizontal="center"/>
    </xf>
    <xf numFmtId="172" fontId="21" fillId="8" borderId="15" xfId="0" applyNumberFormat="1" applyFont="1" applyFill="1" applyBorder="1" applyAlignment="1">
      <alignment horizontal="center"/>
    </xf>
    <xf numFmtId="0" fontId="4" fillId="8" borderId="15" xfId="0" applyFont="1" applyFill="1" applyBorder="1"/>
    <xf numFmtId="184" fontId="21" fillId="8" borderId="15" xfId="0" applyNumberFormat="1" applyFont="1" applyFill="1" applyBorder="1" applyAlignment="1">
      <alignment horizontal="center"/>
    </xf>
    <xf numFmtId="184" fontId="4" fillId="8" borderId="6" xfId="0" applyNumberFormat="1" applyFont="1" applyFill="1" applyBorder="1" applyAlignment="1">
      <alignment horizontal="center"/>
    </xf>
    <xf numFmtId="165" fontId="13" fillId="0" borderId="5" xfId="0" applyNumberFormat="1" applyFont="1" applyBorder="1" applyAlignment="1">
      <alignment horizontal="center"/>
    </xf>
  </cellXfs>
  <cellStyles count="12">
    <cellStyle name="Comma 2" xfId="8" xr:uid="{E35A41CB-CBBD-4888-967A-0DAF4DD9A704}"/>
    <cellStyle name="Comma 3" xfId="11" xr:uid="{AEDE2AC6-D3A9-4ED1-9821-04923869E517}"/>
    <cellStyle name="Normal" xfId="0" builtinId="0"/>
    <cellStyle name="Normal 2" xfId="2" xr:uid="{E28F3379-423F-4FF8-8C0E-ABECB8E31219}"/>
    <cellStyle name="Normal 2 2" xfId="5" xr:uid="{F08AD799-71A7-4900-8115-C68F48AB7A26}"/>
    <cellStyle name="Normal 3" xfId="4" xr:uid="{6272A294-A055-4F67-A15D-0D4EA0B008BA}"/>
    <cellStyle name="Normal 3 2 2" xfId="3" xr:uid="{4EFDC0FB-4E4F-4707-A1FD-7694EC6EFF9D}"/>
    <cellStyle name="Normal 5" xfId="9" xr:uid="{12190037-CCB9-476B-8E5E-1160566C2138}"/>
    <cellStyle name="Note" xfId="1" builtinId="10"/>
    <cellStyle name="Percent 2" xfId="6" xr:uid="{7F442444-BA2D-4564-BFBE-CD777DF23E88}"/>
    <cellStyle name="Percent 2 2" xfId="7" xr:uid="{71DD8472-1FA9-40F5-A78B-647504D2A140}"/>
    <cellStyle name="Percent 3" xfId="10" xr:uid="{FF72B5B1-A283-4E72-BD56-9E55995E8CAE}"/>
  </cellStyles>
  <dxfs count="0"/>
  <tableStyles count="0" defaultTableStyle="TableStyleMedium2" defaultPivotStyle="PivotStyleLight16"/>
  <colors>
    <mruColors>
      <color rgb="FF0000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OBM\ASS\MISAJOUR\INVT81\OMC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ND"/>
      <sheetName val="Notionnel"/>
      <sheetName val="BUND (2)"/>
      <sheetName val="OMCL"/>
      <sheetName val="Durée de vie"/>
      <sheetName val="Sheet1"/>
      <sheetName val="F2i"/>
      <sheetName val="Quarterly"/>
      <sheetName val="Main A"/>
      <sheetName val="VIP I B"/>
      <sheetName val="VIP I BSF(old)"/>
      <sheetName val="Main B"/>
      <sheetName val="VIP I B SF "/>
      <sheetName val="Main C"/>
      <sheetName val="VIP Co-Inv"/>
      <sheetName val="BUND_(2)"/>
      <sheetName val="Durée_de_vie"/>
      <sheetName val="Feuil1"/>
    </sheetNames>
    <sheetDataSet>
      <sheetData sheetId="0">
        <row r="3">
          <cell r="K3" t="str">
            <v>Ratio 5Y/Bobl :</v>
          </cell>
        </row>
        <row r="27">
          <cell r="E27">
            <v>0.06</v>
          </cell>
          <cell r="F27">
            <v>0</v>
          </cell>
          <cell r="G27">
            <v>4.6849999999999996</v>
          </cell>
          <cell r="I27">
            <v>99.987517332014349</v>
          </cell>
          <cell r="J27">
            <v>113941.36018869208</v>
          </cell>
          <cell r="K27">
            <v>109256.36018869208</v>
          </cell>
          <cell r="M27" t="e">
            <v>#NUM!</v>
          </cell>
          <cell r="N27" t="e">
            <v>#NUM!</v>
          </cell>
          <cell r="P27">
            <v>-0.89629008076709704</v>
          </cell>
        </row>
      </sheetData>
      <sheetData sheetId="1"/>
      <sheetData sheetId="2"/>
      <sheetData sheetId="3" refreshError="1"/>
      <sheetData sheetId="4" refreshError="1"/>
      <sheetData sheetId="5" refreshError="1"/>
      <sheetData sheetId="6" refreshError="1"/>
      <sheetData sheetId="7" refreshError="1"/>
      <sheetData sheetId="8">
        <row r="27">
          <cell r="E27"/>
        </row>
      </sheetData>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4F74-870A-4932-BBD5-4B6C73B0D46B}">
  <sheetPr>
    <pageSetUpPr autoPageBreaks="0"/>
  </sheetPr>
  <dimension ref="B1:AG153"/>
  <sheetViews>
    <sheetView showGridLines="0" tabSelected="1" zoomScaleNormal="100" workbookViewId="0">
      <selection activeCell="B2" sqref="B2"/>
    </sheetView>
  </sheetViews>
  <sheetFormatPr defaultColWidth="9.07421875" defaultRowHeight="15.9" outlineLevelRow="1"/>
  <cols>
    <col min="1" max="2" width="2.69140625" style="2" customWidth="1"/>
    <col min="3" max="3" width="46.61328125" style="2" bestFit="1" customWidth="1"/>
    <col min="4" max="10" width="13.69140625" style="2" customWidth="1"/>
    <col min="11" max="12" width="2.69140625" style="2" customWidth="1"/>
    <col min="13" max="21" width="13.69140625" style="2" customWidth="1"/>
    <col min="22" max="16384" width="9.07421875" style="2"/>
  </cols>
  <sheetData>
    <row r="1" spans="2:10" ht="15.65" customHeight="1">
      <c r="B1"/>
    </row>
    <row r="2" spans="2:10" ht="15.65" customHeight="1">
      <c r="B2" s="24" t="s">
        <v>176</v>
      </c>
    </row>
    <row r="3" spans="2:10" ht="15.65" customHeight="1">
      <c r="B3" s="65" t="s">
        <v>170</v>
      </c>
    </row>
    <row r="4" spans="2:10" ht="15.65" customHeight="1"/>
    <row r="5" spans="2:10" ht="15.65" customHeight="1">
      <c r="B5" s="3" t="s">
        <v>158</v>
      </c>
      <c r="C5" s="4"/>
      <c r="D5" s="46"/>
      <c r="E5" s="4"/>
      <c r="F5" s="4"/>
      <c r="G5" s="4"/>
      <c r="H5" s="4"/>
      <c r="I5" s="4"/>
      <c r="J5" s="4"/>
    </row>
    <row r="6" spans="2:10" ht="15.65" customHeight="1" outlineLevel="1">
      <c r="B6" s="65"/>
      <c r="C6" s="65"/>
      <c r="D6" s="65"/>
      <c r="E6" s="65"/>
      <c r="F6" s="65"/>
    </row>
    <row r="7" spans="2:10" ht="15.65" customHeight="1" outlineLevel="1">
      <c r="B7" s="65"/>
      <c r="C7" s="65" t="s">
        <v>156</v>
      </c>
      <c r="D7" s="44" t="s">
        <v>89</v>
      </c>
      <c r="E7" s="69" t="s">
        <v>157</v>
      </c>
      <c r="F7" s="65"/>
    </row>
    <row r="8" spans="2:10" ht="15.65" customHeight="1" outlineLevel="1">
      <c r="B8" s="65"/>
      <c r="C8" s="65" t="s">
        <v>91</v>
      </c>
      <c r="D8" s="44" t="s">
        <v>86</v>
      </c>
      <c r="E8" s="67">
        <v>43830</v>
      </c>
      <c r="F8" s="65"/>
    </row>
    <row r="9" spans="2:10" ht="15.65" customHeight="1" outlineLevel="1">
      <c r="B9" s="65"/>
      <c r="C9" s="65" t="s">
        <v>92</v>
      </c>
      <c r="D9" s="44" t="s">
        <v>66</v>
      </c>
      <c r="E9" s="70">
        <v>5700</v>
      </c>
      <c r="F9" s="65"/>
    </row>
    <row r="10" spans="2:10" ht="15.65" customHeight="1" outlineLevel="1">
      <c r="B10" s="65"/>
      <c r="C10" s="65"/>
      <c r="D10" s="65"/>
      <c r="E10" s="65"/>
      <c r="F10" s="65"/>
    </row>
    <row r="11" spans="2:10" ht="15.65" customHeight="1" outlineLevel="1">
      <c r="B11" s="65"/>
      <c r="C11" s="65" t="s">
        <v>149</v>
      </c>
      <c r="D11" s="44" t="s">
        <v>63</v>
      </c>
      <c r="E11" s="8">
        <v>0.02</v>
      </c>
      <c r="F11" s="65"/>
    </row>
    <row r="12" spans="2:10" ht="15.65" customHeight="1" outlineLevel="1">
      <c r="B12" s="65"/>
      <c r="C12" s="65" t="s">
        <v>148</v>
      </c>
      <c r="D12" s="44" t="s">
        <v>63</v>
      </c>
      <c r="E12" s="8">
        <v>1.4999999999999999E-2</v>
      </c>
      <c r="F12" s="65"/>
    </row>
    <row r="13" spans="2:10" ht="15.65" customHeight="1" outlineLevel="1">
      <c r="B13" s="65"/>
      <c r="C13" s="65" t="s">
        <v>104</v>
      </c>
      <c r="D13" s="44" t="s">
        <v>63</v>
      </c>
      <c r="E13" s="8">
        <v>0.2</v>
      </c>
      <c r="F13" s="65"/>
    </row>
    <row r="14" spans="2:10" ht="15.65" customHeight="1" outlineLevel="1">
      <c r="B14" s="65"/>
      <c r="C14" s="65" t="s">
        <v>132</v>
      </c>
      <c r="D14" s="44" t="s">
        <v>63</v>
      </c>
      <c r="E14" s="8">
        <v>0.08</v>
      </c>
      <c r="F14" s="65"/>
    </row>
    <row r="15" spans="2:10" ht="15.65" customHeight="1" outlineLevel="1">
      <c r="B15" s="65"/>
      <c r="F15" s="65"/>
    </row>
    <row r="16" spans="2:10" ht="15.65" customHeight="1" outlineLevel="1">
      <c r="B16" s="65"/>
      <c r="C16" s="65" t="s">
        <v>94</v>
      </c>
      <c r="D16" s="44" t="s">
        <v>95</v>
      </c>
      <c r="E16" s="73">
        <v>5</v>
      </c>
      <c r="F16" s="65"/>
    </row>
    <row r="17" spans="2:33" ht="15.65" customHeight="1" outlineLevel="1">
      <c r="B17" s="65"/>
      <c r="C17" s="65" t="s">
        <v>143</v>
      </c>
      <c r="D17" s="44" t="s">
        <v>86</v>
      </c>
      <c r="E17" s="115">
        <f>EOMONTH(Fund_Start_Date,Inv_Period*12)</f>
        <v>45657</v>
      </c>
      <c r="F17" s="65"/>
    </row>
    <row r="18" spans="2:33" ht="15.65" customHeight="1" outlineLevel="1">
      <c r="B18" s="65"/>
      <c r="C18" s="65" t="s">
        <v>96</v>
      </c>
      <c r="D18" s="44" t="s">
        <v>95</v>
      </c>
      <c r="E18" s="73">
        <v>10</v>
      </c>
      <c r="F18" s="65"/>
    </row>
    <row r="19" spans="2:33" ht="15.65" customHeight="1"/>
    <row r="20" spans="2:33" ht="15.65" customHeight="1">
      <c r="B20" s="3" t="s">
        <v>163</v>
      </c>
      <c r="C20" s="4"/>
      <c r="D20" s="118">
        <f>Fund_Start_Date</f>
        <v>43830</v>
      </c>
      <c r="E20" s="118">
        <f>EOMONTH(D20,12)</f>
        <v>44196</v>
      </c>
      <c r="F20" s="118">
        <f t="shared" ref="F20:J20" si="0">EOMONTH(E20,12)</f>
        <v>44561</v>
      </c>
      <c r="G20" s="118">
        <f t="shared" si="0"/>
        <v>44926</v>
      </c>
      <c r="H20" s="118">
        <f t="shared" si="0"/>
        <v>45291</v>
      </c>
      <c r="I20" s="118">
        <f t="shared" si="0"/>
        <v>45657</v>
      </c>
      <c r="J20" s="118">
        <f t="shared" si="0"/>
        <v>46022</v>
      </c>
      <c r="U20" s="65"/>
      <c r="V20" s="65"/>
      <c r="W20" s="65"/>
      <c r="X20" s="65"/>
      <c r="Y20" s="65"/>
      <c r="Z20" s="65"/>
      <c r="AA20" s="65"/>
      <c r="AB20" s="65"/>
      <c r="AC20" s="65"/>
      <c r="AD20" s="65"/>
      <c r="AE20" s="65"/>
      <c r="AF20" s="65"/>
      <c r="AG20" s="65"/>
    </row>
    <row r="21" spans="2:33" ht="15.65" customHeight="1" outlineLevel="1">
      <c r="B21" s="82"/>
      <c r="C21" s="83"/>
      <c r="D21" s="84"/>
      <c r="E21" s="85"/>
      <c r="F21" s="85"/>
      <c r="G21" s="85"/>
      <c r="H21" s="85"/>
      <c r="I21" s="85"/>
      <c r="J21" s="85"/>
      <c r="U21" s="65"/>
      <c r="V21" s="65"/>
      <c r="W21" s="65"/>
      <c r="X21" s="65"/>
      <c r="Y21" s="65"/>
      <c r="Z21" s="65"/>
      <c r="AA21" s="65"/>
      <c r="AB21" s="65"/>
      <c r="AC21" s="65"/>
      <c r="AD21" s="65"/>
      <c r="AE21" s="65"/>
      <c r="AF21" s="65"/>
      <c r="AG21" s="65"/>
    </row>
    <row r="22" spans="2:33" ht="15.65" customHeight="1" outlineLevel="1">
      <c r="B22" s="82"/>
      <c r="C22" s="10" t="s">
        <v>159</v>
      </c>
      <c r="D22" s="132" t="s">
        <v>68</v>
      </c>
      <c r="E22" s="10"/>
      <c r="F22" s="10"/>
      <c r="G22" s="10"/>
      <c r="H22" s="10"/>
      <c r="I22" s="10"/>
      <c r="J22" s="10"/>
      <c r="U22" s="65"/>
      <c r="V22" s="65"/>
      <c r="W22" s="65"/>
      <c r="X22" s="65"/>
      <c r="Y22" s="65"/>
      <c r="Z22" s="65"/>
      <c r="AA22" s="65"/>
      <c r="AB22" s="65"/>
      <c r="AC22" s="65"/>
      <c r="AD22" s="65"/>
      <c r="AE22" s="65"/>
      <c r="AF22" s="65"/>
      <c r="AG22" s="65"/>
    </row>
    <row r="23" spans="2:33" ht="15.65" customHeight="1" outlineLevel="1">
      <c r="C23" s="107" t="s">
        <v>141</v>
      </c>
      <c r="D23" s="109" t="s">
        <v>66</v>
      </c>
      <c r="E23" s="142">
        <v>-400</v>
      </c>
      <c r="F23" s="142">
        <v>0</v>
      </c>
      <c r="G23" s="142">
        <v>0</v>
      </c>
      <c r="H23" s="142">
        <v>0</v>
      </c>
      <c r="I23" s="142">
        <v>0</v>
      </c>
      <c r="J23" s="142">
        <v>0</v>
      </c>
      <c r="U23" s="65"/>
      <c r="V23" s="65"/>
      <c r="W23" s="65"/>
      <c r="X23" s="65"/>
      <c r="Y23" s="65"/>
      <c r="Z23" s="65"/>
      <c r="AA23" s="65"/>
      <c r="AB23" s="65"/>
      <c r="AC23" s="65"/>
      <c r="AD23" s="65"/>
      <c r="AE23" s="65"/>
      <c r="AF23" s="65"/>
      <c r="AG23" s="65"/>
    </row>
    <row r="24" spans="2:33" ht="15.65" customHeight="1" outlineLevel="1">
      <c r="C24" s="107" t="s">
        <v>133</v>
      </c>
      <c r="D24" s="109" t="s">
        <v>66</v>
      </c>
      <c r="E24" s="79">
        <v>-600</v>
      </c>
      <c r="F24" s="79">
        <v>0</v>
      </c>
      <c r="G24" s="79">
        <v>0</v>
      </c>
      <c r="H24" s="79">
        <v>0</v>
      </c>
      <c r="I24" s="79">
        <v>0</v>
      </c>
      <c r="J24" s="79">
        <v>0</v>
      </c>
      <c r="U24" s="65"/>
      <c r="V24" s="65"/>
      <c r="W24" s="65"/>
      <c r="X24" s="65"/>
      <c r="Y24" s="65"/>
      <c r="Z24" s="65"/>
      <c r="AA24" s="65"/>
      <c r="AB24" s="65"/>
      <c r="AC24" s="65"/>
      <c r="AD24" s="65"/>
      <c r="AE24" s="65"/>
      <c r="AF24" s="65"/>
      <c r="AG24" s="65"/>
    </row>
    <row r="25" spans="2:33" ht="15.65" customHeight="1" outlineLevel="1">
      <c r="C25" s="107" t="s">
        <v>147</v>
      </c>
      <c r="D25" s="109" t="s">
        <v>66</v>
      </c>
      <c r="E25" s="79">
        <v>0</v>
      </c>
      <c r="F25" s="79">
        <v>-550</v>
      </c>
      <c r="G25" s="79">
        <v>0</v>
      </c>
      <c r="H25" s="79">
        <v>0</v>
      </c>
      <c r="I25" s="79">
        <v>0</v>
      </c>
      <c r="J25" s="79">
        <v>0</v>
      </c>
      <c r="U25" s="65"/>
      <c r="V25" s="65"/>
      <c r="W25" s="65"/>
      <c r="X25" s="65"/>
      <c r="Y25" s="65"/>
      <c r="Z25" s="65"/>
      <c r="AA25" s="65"/>
      <c r="AB25" s="65"/>
      <c r="AC25" s="65"/>
      <c r="AD25" s="65"/>
      <c r="AE25" s="65"/>
      <c r="AF25" s="65"/>
      <c r="AG25" s="65"/>
    </row>
    <row r="26" spans="2:33" ht="15.65" customHeight="1" outlineLevel="1">
      <c r="C26" s="107" t="s">
        <v>134</v>
      </c>
      <c r="D26" s="109" t="s">
        <v>66</v>
      </c>
      <c r="E26" s="79">
        <v>0</v>
      </c>
      <c r="F26" s="79">
        <v>-600</v>
      </c>
      <c r="G26" s="79">
        <v>0</v>
      </c>
      <c r="H26" s="79">
        <v>0</v>
      </c>
      <c r="I26" s="79">
        <v>0</v>
      </c>
      <c r="J26" s="79">
        <v>0</v>
      </c>
      <c r="U26" s="65"/>
      <c r="V26" s="65"/>
      <c r="AG26" s="65"/>
    </row>
    <row r="27" spans="2:33" ht="15.65" customHeight="1" outlineLevel="1">
      <c r="C27" s="107" t="s">
        <v>135</v>
      </c>
      <c r="D27" s="109" t="s">
        <v>66</v>
      </c>
      <c r="E27" s="79">
        <v>0</v>
      </c>
      <c r="F27" s="79">
        <v>0</v>
      </c>
      <c r="G27" s="79">
        <v>-450</v>
      </c>
      <c r="H27" s="79">
        <v>0</v>
      </c>
      <c r="I27" s="79">
        <v>0</v>
      </c>
      <c r="J27" s="79">
        <v>0</v>
      </c>
      <c r="U27" s="65"/>
      <c r="V27" s="65"/>
      <c r="AG27" s="65"/>
    </row>
    <row r="28" spans="2:33" ht="15.65" customHeight="1" outlineLevel="1">
      <c r="C28" s="107" t="s">
        <v>136</v>
      </c>
      <c r="D28" s="109" t="s">
        <v>66</v>
      </c>
      <c r="E28" s="79">
        <v>0</v>
      </c>
      <c r="F28" s="79">
        <v>0</v>
      </c>
      <c r="G28" s="79">
        <v>-700</v>
      </c>
      <c r="H28" s="79">
        <v>0</v>
      </c>
      <c r="I28" s="79">
        <v>0</v>
      </c>
      <c r="J28" s="79">
        <v>0</v>
      </c>
      <c r="L28" s="65"/>
      <c r="M28" s="65"/>
      <c r="N28" s="65"/>
      <c r="O28" s="65"/>
      <c r="P28" s="65"/>
      <c r="Q28" s="65"/>
      <c r="R28" s="65"/>
      <c r="S28" s="65"/>
      <c r="T28" s="65"/>
      <c r="U28" s="65"/>
      <c r="V28" s="65"/>
      <c r="AF28" s="65"/>
      <c r="AG28" s="65"/>
    </row>
    <row r="29" spans="2:33" ht="15.65" customHeight="1" outlineLevel="1">
      <c r="C29" s="107" t="s">
        <v>137</v>
      </c>
      <c r="D29" s="109" t="s">
        <v>66</v>
      </c>
      <c r="E29" s="79">
        <v>0</v>
      </c>
      <c r="F29" s="79">
        <v>0</v>
      </c>
      <c r="G29" s="79">
        <v>0</v>
      </c>
      <c r="H29" s="79">
        <v>-300</v>
      </c>
      <c r="I29" s="79">
        <v>0</v>
      </c>
      <c r="J29" s="79">
        <v>0</v>
      </c>
      <c r="L29" s="65"/>
      <c r="M29" s="65"/>
      <c r="N29" s="65"/>
      <c r="O29" s="65"/>
      <c r="P29" s="65"/>
      <c r="Q29" s="65"/>
      <c r="R29" s="65"/>
      <c r="S29" s="65"/>
      <c r="T29" s="65"/>
      <c r="U29" s="65"/>
      <c r="V29" s="65"/>
      <c r="AF29" s="65"/>
      <c r="AG29" s="65"/>
    </row>
    <row r="30" spans="2:33" ht="15.65" customHeight="1" outlineLevel="1">
      <c r="C30" s="107" t="s">
        <v>138</v>
      </c>
      <c r="D30" s="109" t="s">
        <v>66</v>
      </c>
      <c r="E30" s="79">
        <v>0</v>
      </c>
      <c r="F30" s="79">
        <v>0</v>
      </c>
      <c r="G30" s="79">
        <v>0</v>
      </c>
      <c r="H30" s="79">
        <v>-600</v>
      </c>
      <c r="I30" s="79">
        <v>0</v>
      </c>
      <c r="J30" s="79">
        <v>0</v>
      </c>
      <c r="L30" s="65"/>
      <c r="M30" s="65"/>
      <c r="N30" s="65"/>
      <c r="O30" s="65"/>
      <c r="P30" s="65"/>
      <c r="Q30" s="65"/>
      <c r="R30" s="65"/>
      <c r="S30" s="65"/>
      <c r="T30" s="65"/>
      <c r="U30" s="65"/>
      <c r="V30" s="65"/>
      <c r="W30" s="65"/>
      <c r="X30" s="65"/>
      <c r="Y30" s="65"/>
      <c r="Z30" s="65"/>
      <c r="AA30" s="65"/>
      <c r="AB30" s="65"/>
      <c r="AC30" s="65"/>
      <c r="AD30" s="65"/>
      <c r="AE30" s="65"/>
      <c r="AF30" s="65"/>
      <c r="AG30" s="65"/>
    </row>
    <row r="31" spans="2:33" ht="15.65" customHeight="1" outlineLevel="1">
      <c r="C31" s="107" t="s">
        <v>139</v>
      </c>
      <c r="D31" s="109" t="s">
        <v>66</v>
      </c>
      <c r="E31" s="79">
        <v>0</v>
      </c>
      <c r="F31" s="79">
        <v>0</v>
      </c>
      <c r="G31" s="79">
        <v>0</v>
      </c>
      <c r="H31" s="79">
        <v>0</v>
      </c>
      <c r="I31" s="79">
        <v>-450</v>
      </c>
      <c r="J31" s="79">
        <v>0</v>
      </c>
      <c r="L31" s="65"/>
      <c r="M31" s="65"/>
      <c r="N31" s="65"/>
      <c r="O31" s="65"/>
      <c r="P31" s="65"/>
      <c r="Q31" s="65"/>
      <c r="R31" s="65"/>
      <c r="S31" s="65"/>
      <c r="T31" s="65"/>
      <c r="U31" s="65"/>
      <c r="V31" s="65"/>
      <c r="W31" s="65"/>
      <c r="X31" s="65"/>
      <c r="Y31" s="65"/>
      <c r="Z31" s="65"/>
      <c r="AA31" s="65"/>
      <c r="AB31" s="65"/>
      <c r="AC31" s="65"/>
      <c r="AD31" s="65"/>
      <c r="AE31" s="65"/>
      <c r="AF31" s="65"/>
      <c r="AG31" s="65"/>
    </row>
    <row r="32" spans="2:33" ht="15.65" customHeight="1" outlineLevel="1">
      <c r="C32" s="108" t="s">
        <v>140</v>
      </c>
      <c r="D32" s="110" t="s">
        <v>66</v>
      </c>
      <c r="E32" s="143">
        <v>0</v>
      </c>
      <c r="F32" s="143">
        <v>0</v>
      </c>
      <c r="G32" s="143">
        <v>0</v>
      </c>
      <c r="H32" s="143">
        <v>0</v>
      </c>
      <c r="I32" s="143">
        <v>-450</v>
      </c>
      <c r="J32" s="143">
        <v>0</v>
      </c>
      <c r="L32" s="65"/>
      <c r="M32" s="65"/>
      <c r="N32" s="65"/>
      <c r="O32" s="65"/>
      <c r="P32" s="65"/>
      <c r="Q32" s="65"/>
      <c r="R32" s="65"/>
      <c r="S32" s="65"/>
      <c r="T32" s="65"/>
      <c r="U32" s="65"/>
      <c r="V32" s="65"/>
      <c r="W32" s="65"/>
      <c r="X32" s="65"/>
      <c r="Y32" s="65"/>
      <c r="Z32" s="65"/>
      <c r="AA32" s="65"/>
      <c r="AB32" s="65"/>
      <c r="AC32" s="65"/>
      <c r="AD32" s="65"/>
      <c r="AE32" s="65"/>
      <c r="AF32" s="65"/>
      <c r="AG32" s="65"/>
    </row>
    <row r="33" spans="3:33" ht="15.65" customHeight="1" outlineLevel="1">
      <c r="C33" s="1" t="s">
        <v>142</v>
      </c>
      <c r="D33" s="109" t="s">
        <v>66</v>
      </c>
      <c r="E33" s="88">
        <f>SUM(E23:E32)</f>
        <v>-1000</v>
      </c>
      <c r="F33" s="88">
        <f t="shared" ref="F33:J33" si="1">SUM(F23:F32)</f>
        <v>-1150</v>
      </c>
      <c r="G33" s="88">
        <f t="shared" si="1"/>
        <v>-1150</v>
      </c>
      <c r="H33" s="88">
        <f t="shared" si="1"/>
        <v>-900</v>
      </c>
      <c r="I33" s="88">
        <f t="shared" si="1"/>
        <v>-900</v>
      </c>
      <c r="J33" s="88">
        <f t="shared" si="1"/>
        <v>0</v>
      </c>
      <c r="L33" s="65"/>
      <c r="M33" s="65"/>
      <c r="N33" s="65"/>
      <c r="O33" s="65"/>
      <c r="P33" s="65"/>
      <c r="Q33" s="65"/>
      <c r="R33" s="65"/>
      <c r="S33" s="134"/>
      <c r="T33" s="65"/>
      <c r="U33" s="65"/>
      <c r="V33" s="65"/>
      <c r="W33" s="65"/>
      <c r="X33" s="65"/>
      <c r="Y33" s="65"/>
      <c r="Z33" s="65"/>
      <c r="AA33" s="65"/>
      <c r="AB33" s="65"/>
      <c r="AC33" s="65"/>
      <c r="AD33" s="65"/>
      <c r="AE33" s="65"/>
      <c r="AF33" s="65"/>
      <c r="AG33" s="65"/>
    </row>
    <row r="34" spans="3:33" ht="15.65" customHeight="1" outlineLevel="1">
      <c r="C34" s="65"/>
      <c r="D34" s="44"/>
      <c r="E34" s="15"/>
      <c r="F34" s="15"/>
      <c r="G34" s="15"/>
      <c r="H34" s="15"/>
      <c r="I34" s="15"/>
      <c r="J34" s="15"/>
      <c r="L34" s="65"/>
      <c r="M34" s="65"/>
      <c r="N34" s="65"/>
      <c r="O34" s="65"/>
      <c r="P34" s="65"/>
      <c r="Q34" s="65"/>
      <c r="R34" s="65"/>
      <c r="S34" s="65"/>
      <c r="T34" s="65"/>
      <c r="U34" s="65"/>
      <c r="V34" s="65"/>
      <c r="W34" s="65"/>
      <c r="X34" s="65"/>
      <c r="Y34" s="65"/>
      <c r="Z34" s="65"/>
      <c r="AA34" s="65"/>
      <c r="AB34" s="65"/>
      <c r="AC34" s="65"/>
      <c r="AD34" s="65"/>
      <c r="AE34" s="65"/>
      <c r="AF34" s="65"/>
      <c r="AG34" s="65"/>
    </row>
    <row r="35" spans="3:33" ht="15.65" customHeight="1" outlineLevel="1">
      <c r="C35" s="10" t="s">
        <v>160</v>
      </c>
      <c r="D35" s="102"/>
      <c r="E35" s="105"/>
      <c r="F35" s="105"/>
      <c r="G35" s="105"/>
      <c r="H35" s="105"/>
      <c r="I35" s="105"/>
      <c r="J35" s="105"/>
      <c r="L35" s="65"/>
      <c r="M35" s="65"/>
      <c r="N35" s="65"/>
      <c r="O35" s="65"/>
      <c r="P35" s="65"/>
      <c r="Q35" s="65"/>
      <c r="R35" s="65"/>
      <c r="S35" s="65"/>
      <c r="T35" s="65"/>
      <c r="U35" s="65"/>
      <c r="V35" s="65"/>
      <c r="W35" s="65"/>
      <c r="X35" s="65"/>
      <c r="Y35" s="65"/>
      <c r="Z35" s="65"/>
      <c r="AA35" s="65"/>
      <c r="AB35" s="65"/>
      <c r="AC35" s="65"/>
      <c r="AD35" s="65"/>
      <c r="AE35" s="65"/>
      <c r="AF35" s="65"/>
      <c r="AG35" s="65"/>
    </row>
    <row r="36" spans="3:33" ht="15.65" customHeight="1" outlineLevel="1">
      <c r="C36" s="107" t="str">
        <f>$C$23</f>
        <v>CyberSentinel AI</v>
      </c>
      <c r="D36" s="109" t="s">
        <v>66</v>
      </c>
      <c r="E36" s="79">
        <v>0</v>
      </c>
      <c r="F36" s="79">
        <v>0</v>
      </c>
      <c r="G36" s="79">
        <v>0</v>
      </c>
      <c r="H36" s="79">
        <v>0</v>
      </c>
      <c r="I36" s="79">
        <v>0</v>
      </c>
      <c r="J36" s="79">
        <v>0</v>
      </c>
      <c r="L36" s="65"/>
      <c r="M36" s="65"/>
      <c r="N36" s="65"/>
      <c r="O36" s="65"/>
      <c r="P36" s="65"/>
      <c r="Q36" s="65"/>
      <c r="R36" s="65"/>
      <c r="S36" s="65"/>
      <c r="T36" s="65"/>
      <c r="U36" s="65"/>
      <c r="V36" s="65"/>
      <c r="W36" s="65"/>
      <c r="X36" s="65"/>
      <c r="Y36" s="65"/>
      <c r="Z36" s="65"/>
      <c r="AA36" s="65"/>
      <c r="AB36" s="65"/>
      <c r="AC36" s="65"/>
      <c r="AD36" s="65"/>
      <c r="AE36" s="65"/>
      <c r="AF36" s="65"/>
      <c r="AG36" s="65"/>
    </row>
    <row r="37" spans="3:33" ht="15.65" customHeight="1" outlineLevel="1">
      <c r="C37" s="107" t="str">
        <f>$C$24</f>
        <v>CloudVantage</v>
      </c>
      <c r="D37" s="109" t="s">
        <v>66</v>
      </c>
      <c r="E37" s="79">
        <v>0</v>
      </c>
      <c r="F37" s="79">
        <v>0</v>
      </c>
      <c r="G37" s="79">
        <v>0</v>
      </c>
      <c r="H37" s="79">
        <v>0</v>
      </c>
      <c r="I37" s="79">
        <v>0</v>
      </c>
      <c r="J37" s="79">
        <v>1600</v>
      </c>
      <c r="L37" s="65"/>
      <c r="M37" s="65"/>
      <c r="N37" s="65"/>
      <c r="O37" s="65"/>
      <c r="P37" s="65"/>
      <c r="Q37" s="65"/>
      <c r="R37" s="65"/>
      <c r="S37" s="65"/>
      <c r="T37" s="65"/>
      <c r="U37" s="65"/>
      <c r="V37" s="65"/>
      <c r="W37" s="65"/>
      <c r="X37" s="65"/>
      <c r="Y37" s="65"/>
      <c r="Z37" s="65"/>
      <c r="AA37" s="65"/>
      <c r="AB37" s="65"/>
      <c r="AC37" s="65"/>
      <c r="AD37" s="65"/>
      <c r="AE37" s="65"/>
      <c r="AF37" s="65"/>
      <c r="AG37" s="65"/>
    </row>
    <row r="38" spans="3:33" ht="15.65" customHeight="1" outlineLevel="1">
      <c r="C38" s="107" t="str">
        <f>$C$25</f>
        <v>TaxFlowPro</v>
      </c>
      <c r="D38" s="109" t="s">
        <v>66</v>
      </c>
      <c r="E38" s="79">
        <v>0</v>
      </c>
      <c r="F38" s="79">
        <v>0</v>
      </c>
      <c r="G38" s="79">
        <v>0</v>
      </c>
      <c r="H38" s="79">
        <v>0</v>
      </c>
      <c r="I38" s="79">
        <v>0</v>
      </c>
      <c r="J38" s="79">
        <v>1100</v>
      </c>
      <c r="L38" s="65"/>
      <c r="M38" s="65"/>
      <c r="N38" s="65"/>
      <c r="O38" s="65"/>
      <c r="P38" s="65"/>
      <c r="Q38" s="65"/>
      <c r="R38" s="65"/>
      <c r="S38" s="65"/>
      <c r="T38" s="65"/>
      <c r="U38" s="65"/>
      <c r="V38" s="65"/>
      <c r="W38" s="65"/>
      <c r="X38" s="65"/>
      <c r="Y38" s="65"/>
      <c r="Z38" s="65"/>
      <c r="AA38" s="65"/>
      <c r="AB38" s="65"/>
      <c r="AC38" s="65"/>
      <c r="AD38" s="65"/>
      <c r="AE38" s="65"/>
      <c r="AF38" s="65"/>
      <c r="AG38" s="65"/>
    </row>
    <row r="39" spans="3:33" ht="15.65" customHeight="1" outlineLevel="1">
      <c r="C39" s="107" t="str">
        <f>$C$26</f>
        <v>MediSync Cloud</v>
      </c>
      <c r="D39" s="109" t="s">
        <v>66</v>
      </c>
      <c r="E39" s="79">
        <v>0</v>
      </c>
      <c r="F39" s="79">
        <v>0</v>
      </c>
      <c r="G39" s="79">
        <v>0</v>
      </c>
      <c r="H39" s="79">
        <v>0</v>
      </c>
      <c r="I39" s="79">
        <v>0</v>
      </c>
      <c r="J39" s="79">
        <v>810</v>
      </c>
      <c r="L39" s="65"/>
      <c r="M39" s="65"/>
      <c r="N39" s="65"/>
      <c r="O39" s="65"/>
      <c r="P39" s="65"/>
      <c r="Q39" s="65"/>
      <c r="R39" s="65"/>
      <c r="S39" s="65"/>
      <c r="T39" s="65"/>
      <c r="U39" s="65"/>
      <c r="V39" s="65"/>
      <c r="W39" s="65"/>
      <c r="X39" s="65"/>
      <c r="Y39" s="65"/>
      <c r="Z39" s="65"/>
      <c r="AA39" s="65"/>
      <c r="AB39" s="65"/>
      <c r="AC39" s="65"/>
      <c r="AD39" s="65"/>
      <c r="AE39" s="65"/>
      <c r="AF39" s="65"/>
      <c r="AG39" s="65"/>
    </row>
    <row r="40" spans="3:33" ht="15.65" customHeight="1" outlineLevel="1">
      <c r="C40" s="16" t="str">
        <f>$C$27</f>
        <v>LegalEase AI</v>
      </c>
      <c r="D40" s="109" t="s">
        <v>66</v>
      </c>
      <c r="E40" s="79">
        <v>0</v>
      </c>
      <c r="F40" s="79">
        <v>0</v>
      </c>
      <c r="G40" s="79">
        <v>0</v>
      </c>
      <c r="H40" s="79">
        <v>0</v>
      </c>
      <c r="I40" s="79">
        <v>0</v>
      </c>
      <c r="J40" s="79">
        <v>1500</v>
      </c>
      <c r="L40" s="65"/>
      <c r="M40" s="65"/>
      <c r="N40" s="65"/>
      <c r="O40" s="65"/>
      <c r="P40" s="65"/>
      <c r="Q40" s="65"/>
      <c r="R40" s="65"/>
      <c r="S40" s="65"/>
      <c r="T40" s="65"/>
      <c r="U40" s="65"/>
      <c r="V40" s="65"/>
      <c r="W40" s="65"/>
      <c r="X40" s="65"/>
      <c r="Y40" s="65"/>
      <c r="Z40" s="65"/>
      <c r="AA40" s="65"/>
      <c r="AB40" s="65"/>
      <c r="AC40" s="65"/>
      <c r="AD40" s="65"/>
      <c r="AE40" s="65"/>
      <c r="AF40" s="65"/>
      <c r="AG40" s="65"/>
    </row>
    <row r="41" spans="3:33" ht="15.65" customHeight="1" outlineLevel="1">
      <c r="C41" s="16" t="str">
        <f>$C$28</f>
        <v>SalesPulse CRM</v>
      </c>
      <c r="D41" s="109" t="s">
        <v>66</v>
      </c>
      <c r="E41" s="79">
        <v>0</v>
      </c>
      <c r="F41" s="79">
        <v>0</v>
      </c>
      <c r="G41" s="79">
        <v>0</v>
      </c>
      <c r="H41" s="79">
        <v>0</v>
      </c>
      <c r="I41" s="79">
        <v>0</v>
      </c>
      <c r="J41" s="79">
        <v>840</v>
      </c>
      <c r="L41" s="65"/>
      <c r="M41" s="65"/>
      <c r="N41" s="65"/>
      <c r="O41" s="65"/>
      <c r="P41" s="65"/>
      <c r="Q41" s="65"/>
      <c r="R41" s="65"/>
      <c r="S41" s="65"/>
      <c r="T41" s="65"/>
      <c r="U41" s="65"/>
      <c r="V41" s="65"/>
      <c r="W41" s="65"/>
      <c r="X41" s="65"/>
      <c r="Y41" s="65"/>
      <c r="Z41" s="65"/>
      <c r="AA41" s="65"/>
      <c r="AB41" s="65"/>
      <c r="AC41" s="65"/>
      <c r="AD41" s="65"/>
      <c r="AE41" s="65"/>
      <c r="AF41" s="65"/>
      <c r="AG41" s="65"/>
    </row>
    <row r="42" spans="3:33" ht="15.65" customHeight="1" outlineLevel="1">
      <c r="C42" s="16" t="str">
        <f>$C$29</f>
        <v>LogiTrack Solutions</v>
      </c>
      <c r="D42" s="109" t="s">
        <v>66</v>
      </c>
      <c r="E42" s="79">
        <v>0</v>
      </c>
      <c r="F42" s="79">
        <v>0</v>
      </c>
      <c r="G42" s="79">
        <v>0</v>
      </c>
      <c r="H42" s="79">
        <v>0</v>
      </c>
      <c r="I42" s="79">
        <v>0</v>
      </c>
      <c r="J42" s="79">
        <v>390</v>
      </c>
      <c r="L42" s="65"/>
      <c r="M42" s="65"/>
      <c r="N42" s="65"/>
      <c r="O42" s="65"/>
      <c r="P42" s="139"/>
      <c r="Q42" s="139"/>
      <c r="R42" s="139"/>
      <c r="S42" s="139"/>
      <c r="T42" s="139"/>
      <c r="U42" s="139"/>
      <c r="V42" s="65"/>
      <c r="W42" s="65"/>
      <c r="X42" s="65"/>
      <c r="Y42" s="65"/>
      <c r="Z42" s="65"/>
      <c r="AA42" s="65"/>
      <c r="AB42" s="65"/>
      <c r="AC42" s="65"/>
      <c r="AD42" s="65"/>
      <c r="AE42" s="65"/>
      <c r="AF42" s="65"/>
      <c r="AG42" s="65"/>
    </row>
    <row r="43" spans="3:33" ht="15.65" customHeight="1" outlineLevel="1">
      <c r="C43" s="16" t="str">
        <f>$C$30</f>
        <v>Edusmart Academy</v>
      </c>
      <c r="D43" s="109" t="s">
        <v>66</v>
      </c>
      <c r="E43" s="79">
        <v>0</v>
      </c>
      <c r="F43" s="79">
        <v>0</v>
      </c>
      <c r="G43" s="79">
        <v>0</v>
      </c>
      <c r="H43" s="79">
        <v>0</v>
      </c>
      <c r="I43" s="79">
        <v>0</v>
      </c>
      <c r="J43" s="79">
        <v>800</v>
      </c>
      <c r="L43" s="65"/>
      <c r="M43" s="107"/>
      <c r="N43" s="65"/>
      <c r="O43" s="65"/>
      <c r="P43" s="135"/>
      <c r="Q43" s="135"/>
      <c r="R43" s="135"/>
      <c r="S43" s="135"/>
      <c r="T43" s="135"/>
      <c r="U43" s="135"/>
      <c r="V43" s="65"/>
      <c r="W43" s="65"/>
      <c r="X43" s="65"/>
      <c r="Y43" s="65"/>
      <c r="Z43" s="65"/>
      <c r="AA43" s="65"/>
      <c r="AB43" s="65"/>
      <c r="AC43" s="65"/>
      <c r="AD43" s="65"/>
      <c r="AE43" s="65"/>
      <c r="AF43" s="65"/>
      <c r="AG43" s="65"/>
    </row>
    <row r="44" spans="3:33" ht="15.65" customHeight="1" outlineLevel="1">
      <c r="C44" s="16" t="str">
        <f>$C$31</f>
        <v>Retail360 Insights</v>
      </c>
      <c r="D44" s="109" t="s">
        <v>66</v>
      </c>
      <c r="E44" s="79">
        <v>0</v>
      </c>
      <c r="F44" s="79">
        <v>0</v>
      </c>
      <c r="G44" s="79">
        <v>0</v>
      </c>
      <c r="H44" s="79">
        <v>0</v>
      </c>
      <c r="I44" s="79">
        <v>0</v>
      </c>
      <c r="J44" s="79">
        <v>600</v>
      </c>
      <c r="L44" s="65"/>
      <c r="M44" s="107"/>
      <c r="N44" s="65"/>
      <c r="O44" s="65"/>
      <c r="P44" s="136"/>
      <c r="Q44" s="136"/>
      <c r="R44" s="136"/>
      <c r="S44" s="136"/>
      <c r="T44" s="136"/>
      <c r="U44" s="86"/>
      <c r="V44" s="65"/>
      <c r="W44" s="65"/>
      <c r="X44" s="65"/>
      <c r="Y44" s="65"/>
      <c r="Z44" s="65"/>
      <c r="AA44" s="65"/>
      <c r="AB44" s="65"/>
      <c r="AC44" s="65"/>
      <c r="AD44" s="65"/>
      <c r="AE44" s="65"/>
      <c r="AF44" s="65"/>
      <c r="AG44" s="65"/>
    </row>
    <row r="45" spans="3:33" ht="15.65" customHeight="1" outlineLevel="1">
      <c r="C45" s="119" t="str">
        <f>$C$32</f>
        <v>HRSyncPro</v>
      </c>
      <c r="D45" s="110" t="s">
        <v>66</v>
      </c>
      <c r="E45" s="79">
        <v>0</v>
      </c>
      <c r="F45" s="79">
        <v>0</v>
      </c>
      <c r="G45" s="79">
        <v>0</v>
      </c>
      <c r="H45" s="79">
        <v>0</v>
      </c>
      <c r="I45" s="79">
        <v>0</v>
      </c>
      <c r="J45" s="79">
        <v>550</v>
      </c>
      <c r="L45" s="65"/>
      <c r="M45" s="107"/>
      <c r="N45" s="65"/>
      <c r="O45" s="101"/>
      <c r="P45" s="86"/>
      <c r="Q45" s="86"/>
      <c r="R45" s="86"/>
      <c r="S45" s="86"/>
      <c r="T45" s="86"/>
      <c r="U45" s="86"/>
      <c r="V45" s="65"/>
      <c r="W45" s="65"/>
      <c r="X45" s="65"/>
      <c r="Y45" s="65"/>
      <c r="Z45" s="65"/>
      <c r="AA45" s="65"/>
      <c r="AB45" s="65"/>
      <c r="AC45" s="65"/>
      <c r="AD45" s="65"/>
      <c r="AE45" s="65"/>
      <c r="AF45" s="65"/>
      <c r="AG45" s="65"/>
    </row>
    <row r="46" spans="3:33" ht="15.65" customHeight="1" outlineLevel="1">
      <c r="C46" s="1" t="s">
        <v>144</v>
      </c>
      <c r="D46" s="109" t="s">
        <v>66</v>
      </c>
      <c r="E46" s="104">
        <f>SUM(E36:E45)</f>
        <v>0</v>
      </c>
      <c r="F46" s="104">
        <f t="shared" ref="F46:J46" si="2">SUM(F36:F45)</f>
        <v>0</v>
      </c>
      <c r="G46" s="104">
        <f t="shared" si="2"/>
        <v>0</v>
      </c>
      <c r="H46" s="104">
        <f t="shared" si="2"/>
        <v>0</v>
      </c>
      <c r="I46" s="104">
        <f t="shared" si="2"/>
        <v>0</v>
      </c>
      <c r="J46" s="104">
        <f t="shared" si="2"/>
        <v>8190</v>
      </c>
      <c r="L46" s="65"/>
      <c r="M46" s="65"/>
      <c r="N46" s="65"/>
      <c r="O46" s="65"/>
      <c r="P46" s="101"/>
      <c r="Q46" s="101"/>
      <c r="R46" s="101"/>
      <c r="S46" s="101"/>
      <c r="T46" s="101"/>
      <c r="U46" s="101"/>
      <c r="V46" s="65"/>
      <c r="W46" s="65"/>
      <c r="X46" s="65"/>
      <c r="Y46" s="65"/>
      <c r="Z46" s="65"/>
      <c r="AA46" s="65"/>
      <c r="AB46" s="65"/>
      <c r="AC46" s="65"/>
      <c r="AD46" s="65"/>
      <c r="AE46" s="65"/>
      <c r="AF46" s="65"/>
      <c r="AG46" s="65"/>
    </row>
    <row r="47" spans="3:33" ht="15.65" customHeight="1" outlineLevel="1">
      <c r="C47" s="65"/>
      <c r="D47" s="44"/>
      <c r="E47" s="15"/>
      <c r="F47" s="15"/>
      <c r="G47" s="15"/>
      <c r="H47" s="15"/>
      <c r="I47" s="15"/>
      <c r="J47" s="15"/>
      <c r="L47" s="65"/>
      <c r="M47" s="65"/>
      <c r="N47" s="137"/>
      <c r="O47" s="65"/>
      <c r="P47" s="65"/>
      <c r="Q47" s="65"/>
      <c r="R47" s="65"/>
      <c r="S47" s="65"/>
      <c r="T47" s="65"/>
      <c r="U47" s="65"/>
      <c r="V47" s="65"/>
      <c r="W47" s="65"/>
      <c r="X47" s="65"/>
      <c r="Y47" s="65"/>
      <c r="Z47" s="65"/>
      <c r="AA47" s="65"/>
      <c r="AB47" s="65"/>
      <c r="AC47" s="65"/>
      <c r="AD47" s="65"/>
      <c r="AE47" s="65"/>
      <c r="AF47" s="65"/>
      <c r="AG47" s="65"/>
    </row>
    <row r="48" spans="3:33" ht="15.65" customHeight="1" outlineLevel="1">
      <c r="C48" s="10" t="s">
        <v>105</v>
      </c>
      <c r="D48" s="12"/>
      <c r="E48" s="103"/>
      <c r="F48" s="103"/>
      <c r="G48" s="103"/>
      <c r="H48" s="103"/>
      <c r="I48" s="103"/>
      <c r="J48" s="103"/>
      <c r="L48" s="65"/>
      <c r="M48" s="65"/>
      <c r="N48" s="65"/>
      <c r="O48" s="65"/>
      <c r="P48" s="137"/>
      <c r="Q48" s="65"/>
      <c r="R48" s="65"/>
      <c r="S48" s="65"/>
      <c r="T48" s="65"/>
      <c r="U48" s="138"/>
      <c r="V48" s="65"/>
      <c r="W48" s="65"/>
      <c r="X48" s="65"/>
      <c r="Y48" s="65"/>
      <c r="Z48" s="65"/>
      <c r="AA48" s="65"/>
      <c r="AB48" s="65"/>
      <c r="AC48" s="65"/>
      <c r="AD48" s="65"/>
      <c r="AE48" s="65"/>
      <c r="AF48" s="65"/>
      <c r="AG48" s="65"/>
    </row>
    <row r="49" spans="3:33" ht="15.65" customHeight="1" outlineLevel="1">
      <c r="C49" s="107" t="str">
        <f>$C$23</f>
        <v>CyberSentinel AI</v>
      </c>
      <c r="D49" s="109" t="s">
        <v>66</v>
      </c>
      <c r="E49" s="144">
        <v>0</v>
      </c>
      <c r="F49" s="144">
        <v>0</v>
      </c>
      <c r="G49" s="144">
        <v>0</v>
      </c>
      <c r="H49" s="144">
        <v>0</v>
      </c>
      <c r="I49" s="144">
        <v>0</v>
      </c>
      <c r="J49" s="144">
        <v>1400</v>
      </c>
      <c r="K49" s="15"/>
      <c r="L49" s="65"/>
      <c r="M49" s="65"/>
      <c r="N49" s="65"/>
      <c r="O49" s="65"/>
      <c r="P49" s="65"/>
      <c r="Q49" s="65"/>
      <c r="R49" s="65"/>
      <c r="S49" s="65"/>
      <c r="T49" s="65"/>
      <c r="U49" s="65"/>
      <c r="V49" s="65"/>
      <c r="W49" s="65"/>
      <c r="X49" s="65"/>
      <c r="Y49" s="65"/>
      <c r="Z49" s="65"/>
      <c r="AA49" s="65"/>
      <c r="AB49" s="65"/>
      <c r="AC49" s="65"/>
      <c r="AD49" s="65"/>
      <c r="AE49" s="65"/>
      <c r="AF49" s="65"/>
      <c r="AG49" s="65"/>
    </row>
    <row r="50" spans="3:33" ht="15.65" customHeight="1" outlineLevel="1">
      <c r="C50" s="107" t="str">
        <f>$C$24</f>
        <v>CloudVantage</v>
      </c>
      <c r="D50" s="109" t="s">
        <v>66</v>
      </c>
      <c r="E50" s="79">
        <v>0</v>
      </c>
      <c r="F50" s="79">
        <v>0</v>
      </c>
      <c r="G50" s="79">
        <v>0</v>
      </c>
      <c r="H50" s="79">
        <v>0</v>
      </c>
      <c r="I50" s="79">
        <v>0</v>
      </c>
      <c r="J50" s="79">
        <v>0</v>
      </c>
      <c r="K50" s="15"/>
      <c r="L50" s="65"/>
      <c r="M50" s="65"/>
      <c r="N50" s="86"/>
      <c r="O50" s="86"/>
      <c r="P50" s="86"/>
      <c r="Q50" s="86"/>
      <c r="R50" s="86"/>
      <c r="S50" s="65"/>
      <c r="T50" s="65"/>
      <c r="U50" s="65"/>
      <c r="V50" s="65"/>
      <c r="W50" s="65"/>
      <c r="X50" s="65"/>
      <c r="Y50" s="65"/>
      <c r="Z50" s="65"/>
      <c r="AA50" s="65"/>
      <c r="AB50" s="65"/>
      <c r="AC50" s="65"/>
      <c r="AD50" s="65"/>
      <c r="AE50" s="65"/>
      <c r="AF50" s="65"/>
      <c r="AG50" s="65"/>
    </row>
    <row r="51" spans="3:33" ht="15.65" customHeight="1" outlineLevel="1">
      <c r="C51" s="107" t="str">
        <f>$C$25</f>
        <v>TaxFlowPro</v>
      </c>
      <c r="D51" s="109" t="s">
        <v>66</v>
      </c>
      <c r="E51" s="79">
        <v>0</v>
      </c>
      <c r="F51" s="79">
        <v>0</v>
      </c>
      <c r="G51" s="79">
        <v>0</v>
      </c>
      <c r="H51" s="79">
        <v>0</v>
      </c>
      <c r="I51" s="79">
        <v>0</v>
      </c>
      <c r="J51" s="79">
        <v>0</v>
      </c>
      <c r="K51" s="78"/>
      <c r="L51" s="65"/>
      <c r="M51" s="65"/>
      <c r="N51" s="65"/>
      <c r="O51" s="65"/>
      <c r="P51" s="65"/>
      <c r="Q51" s="65"/>
      <c r="R51" s="65"/>
      <c r="S51" s="65"/>
      <c r="T51" s="65"/>
      <c r="U51" s="65"/>
      <c r="V51" s="65"/>
      <c r="W51" s="65"/>
      <c r="X51" s="65"/>
      <c r="Y51" s="65"/>
      <c r="Z51" s="65"/>
      <c r="AA51" s="65"/>
      <c r="AB51" s="65"/>
      <c r="AC51" s="65"/>
      <c r="AD51" s="65"/>
      <c r="AE51" s="65"/>
      <c r="AF51" s="65"/>
      <c r="AG51" s="65"/>
    </row>
    <row r="52" spans="3:33" ht="15.65" customHeight="1" outlineLevel="1">
      <c r="C52" s="107" t="str">
        <f>$C$26</f>
        <v>MediSync Cloud</v>
      </c>
      <c r="D52" s="109" t="s">
        <v>66</v>
      </c>
      <c r="E52" s="79">
        <v>0</v>
      </c>
      <c r="F52" s="79">
        <v>0</v>
      </c>
      <c r="G52" s="79">
        <v>0</v>
      </c>
      <c r="H52" s="79">
        <v>0</v>
      </c>
      <c r="I52" s="79">
        <v>0</v>
      </c>
      <c r="J52" s="79">
        <v>0</v>
      </c>
      <c r="K52" s="76"/>
      <c r="L52" s="65"/>
      <c r="M52" s="65"/>
      <c r="N52" s="65"/>
      <c r="O52" s="65"/>
      <c r="P52" s="65"/>
      <c r="Q52" s="65"/>
      <c r="R52" s="65"/>
      <c r="S52" s="65"/>
      <c r="T52" s="65"/>
      <c r="U52" s="65"/>
      <c r="V52" s="65"/>
      <c r="W52" s="65"/>
      <c r="X52" s="65"/>
      <c r="Y52" s="65"/>
      <c r="Z52" s="65"/>
      <c r="AA52" s="65"/>
      <c r="AB52" s="65"/>
      <c r="AC52" s="65"/>
      <c r="AD52" s="65"/>
      <c r="AE52" s="65"/>
      <c r="AF52" s="65"/>
      <c r="AG52" s="65"/>
    </row>
    <row r="53" spans="3:33" ht="15.65" customHeight="1" outlineLevel="1">
      <c r="C53" s="16" t="str">
        <f>$C$27</f>
        <v>LegalEase AI</v>
      </c>
      <c r="D53" s="109" t="s">
        <v>66</v>
      </c>
      <c r="E53" s="79">
        <v>0</v>
      </c>
      <c r="F53" s="79">
        <v>0</v>
      </c>
      <c r="G53" s="79">
        <v>0</v>
      </c>
      <c r="H53" s="79">
        <v>0</v>
      </c>
      <c r="I53" s="79">
        <v>0</v>
      </c>
      <c r="J53" s="79">
        <v>0</v>
      </c>
      <c r="K53" s="76"/>
      <c r="N53" s="65"/>
      <c r="O53" s="65"/>
      <c r="P53" s="65"/>
      <c r="Q53" s="65"/>
      <c r="R53" s="65"/>
      <c r="S53" s="65"/>
      <c r="T53" s="65"/>
      <c r="U53" s="65"/>
      <c r="V53" s="65"/>
      <c r="W53" s="65"/>
      <c r="X53" s="65"/>
      <c r="Y53" s="65"/>
      <c r="Z53" s="65"/>
      <c r="AA53" s="65"/>
      <c r="AB53" s="65"/>
      <c r="AC53" s="65"/>
      <c r="AD53" s="65"/>
      <c r="AE53" s="65"/>
      <c r="AF53" s="65"/>
      <c r="AG53" s="65"/>
    </row>
    <row r="54" spans="3:33" ht="15.65" customHeight="1" outlineLevel="1">
      <c r="C54" s="16" t="str">
        <f>$C$28</f>
        <v>SalesPulse CRM</v>
      </c>
      <c r="D54" s="109" t="s">
        <v>66</v>
      </c>
      <c r="E54" s="79">
        <v>0</v>
      </c>
      <c r="F54" s="79">
        <v>0</v>
      </c>
      <c r="G54" s="79">
        <v>0</v>
      </c>
      <c r="H54" s="79">
        <v>0</v>
      </c>
      <c r="I54" s="79">
        <v>0</v>
      </c>
      <c r="J54" s="79">
        <v>0</v>
      </c>
      <c r="K54" s="76"/>
      <c r="M54" s="65"/>
      <c r="N54" s="65"/>
      <c r="O54" s="65"/>
      <c r="P54" s="65"/>
      <c r="Q54" s="65"/>
      <c r="R54" s="65"/>
      <c r="S54" s="65"/>
      <c r="T54" s="65"/>
      <c r="U54" s="65"/>
      <c r="V54" s="65"/>
      <c r="W54" s="65"/>
      <c r="X54" s="65"/>
      <c r="Y54" s="65"/>
      <c r="Z54" s="65"/>
      <c r="AA54" s="65"/>
      <c r="AB54" s="65"/>
      <c r="AC54" s="65"/>
      <c r="AD54" s="65"/>
      <c r="AE54" s="65"/>
      <c r="AF54" s="65"/>
      <c r="AG54" s="65"/>
    </row>
    <row r="55" spans="3:33" ht="15.65" customHeight="1" outlineLevel="1">
      <c r="C55" s="16" t="str">
        <f>$C$29</f>
        <v>LogiTrack Solutions</v>
      </c>
      <c r="D55" s="109" t="s">
        <v>66</v>
      </c>
      <c r="E55" s="79">
        <v>0</v>
      </c>
      <c r="F55" s="79">
        <v>0</v>
      </c>
      <c r="G55" s="79">
        <v>0</v>
      </c>
      <c r="H55" s="79">
        <v>0</v>
      </c>
      <c r="I55" s="79">
        <v>0</v>
      </c>
      <c r="J55" s="79">
        <v>0</v>
      </c>
      <c r="M55" s="65"/>
      <c r="N55" s="65"/>
      <c r="O55" s="65"/>
      <c r="P55" s="65"/>
      <c r="Q55" s="65"/>
      <c r="R55" s="65"/>
      <c r="S55" s="65"/>
      <c r="T55" s="65"/>
      <c r="U55" s="65"/>
      <c r="V55" s="65"/>
      <c r="W55" s="65"/>
      <c r="X55" s="65"/>
      <c r="Y55" s="65"/>
      <c r="Z55" s="65"/>
      <c r="AA55" s="65"/>
      <c r="AB55" s="65"/>
      <c r="AC55" s="65"/>
      <c r="AD55" s="65"/>
      <c r="AE55" s="65"/>
      <c r="AF55" s="65"/>
      <c r="AG55" s="65"/>
    </row>
    <row r="56" spans="3:33" ht="15.65" customHeight="1" outlineLevel="1">
      <c r="C56" s="16" t="str">
        <f>$C$30</f>
        <v>Edusmart Academy</v>
      </c>
      <c r="D56" s="109" t="s">
        <v>66</v>
      </c>
      <c r="E56" s="79">
        <v>0</v>
      </c>
      <c r="F56" s="79">
        <v>0</v>
      </c>
      <c r="G56" s="79">
        <v>0</v>
      </c>
      <c r="H56" s="79">
        <v>0</v>
      </c>
      <c r="I56" s="79">
        <v>0</v>
      </c>
      <c r="J56" s="79">
        <v>0</v>
      </c>
      <c r="M56" s="65"/>
      <c r="N56" s="65"/>
      <c r="O56" s="65"/>
      <c r="P56" s="65"/>
      <c r="Q56" s="65"/>
      <c r="R56" s="65"/>
      <c r="S56" s="65"/>
      <c r="T56" s="65"/>
      <c r="U56" s="65"/>
      <c r="V56" s="65"/>
      <c r="W56" s="65"/>
      <c r="X56" s="65"/>
      <c r="Y56" s="65"/>
      <c r="Z56" s="65"/>
      <c r="AA56" s="65"/>
      <c r="AB56" s="65"/>
      <c r="AC56" s="65"/>
      <c r="AD56" s="65"/>
      <c r="AE56" s="65"/>
      <c r="AF56" s="65"/>
      <c r="AG56" s="65"/>
    </row>
    <row r="57" spans="3:33" ht="15.65" customHeight="1" outlineLevel="1">
      <c r="C57" s="16" t="str">
        <f>$C$31</f>
        <v>Retail360 Insights</v>
      </c>
      <c r="D57" s="109" t="s">
        <v>66</v>
      </c>
      <c r="E57" s="79">
        <v>0</v>
      </c>
      <c r="F57" s="79">
        <v>0</v>
      </c>
      <c r="G57" s="79">
        <v>0</v>
      </c>
      <c r="H57" s="79">
        <v>0</v>
      </c>
      <c r="I57" s="79">
        <v>0</v>
      </c>
      <c r="J57" s="79">
        <v>0</v>
      </c>
      <c r="M57" s="65"/>
      <c r="N57" s="65"/>
      <c r="O57" s="65"/>
      <c r="P57" s="65"/>
      <c r="Q57" s="65"/>
      <c r="R57" s="65"/>
      <c r="S57" s="65"/>
      <c r="T57" s="65"/>
      <c r="U57" s="65"/>
      <c r="V57" s="65"/>
      <c r="W57" s="65"/>
      <c r="X57" s="65"/>
      <c r="Y57" s="65"/>
      <c r="Z57" s="65"/>
      <c r="AA57" s="65"/>
      <c r="AB57" s="65"/>
      <c r="AC57" s="65"/>
      <c r="AD57" s="65"/>
      <c r="AE57" s="65"/>
      <c r="AF57" s="65"/>
      <c r="AG57" s="65"/>
    </row>
    <row r="58" spans="3:33" ht="15.65" customHeight="1" outlineLevel="1">
      <c r="C58" s="119" t="str">
        <f>$C$32</f>
        <v>HRSyncPro</v>
      </c>
      <c r="D58" s="110" t="s">
        <v>66</v>
      </c>
      <c r="E58" s="79">
        <v>0</v>
      </c>
      <c r="F58" s="79">
        <v>0</v>
      </c>
      <c r="G58" s="79">
        <v>0</v>
      </c>
      <c r="H58" s="79">
        <v>0</v>
      </c>
      <c r="I58" s="79">
        <v>0</v>
      </c>
      <c r="J58" s="79">
        <v>0</v>
      </c>
      <c r="M58" s="65"/>
      <c r="N58" s="65"/>
      <c r="O58" s="65"/>
      <c r="P58" s="65"/>
      <c r="Q58" s="65"/>
      <c r="R58" s="65"/>
      <c r="S58" s="65"/>
      <c r="T58" s="65"/>
      <c r="U58" s="65"/>
      <c r="V58" s="65"/>
      <c r="W58" s="65"/>
      <c r="X58" s="65"/>
      <c r="Y58" s="65"/>
      <c r="Z58" s="65"/>
      <c r="AA58" s="65"/>
      <c r="AB58" s="65"/>
      <c r="AC58" s="65"/>
      <c r="AD58" s="65"/>
      <c r="AE58" s="65"/>
      <c r="AF58" s="65"/>
      <c r="AG58" s="65"/>
    </row>
    <row r="59" spans="3:33" ht="15.65" customHeight="1" outlineLevel="1">
      <c r="C59" s="1" t="s">
        <v>162</v>
      </c>
      <c r="D59" s="109" t="s">
        <v>66</v>
      </c>
      <c r="E59" s="104">
        <f>SUM(E49:E58)</f>
        <v>0</v>
      </c>
      <c r="F59" s="104">
        <f t="shared" ref="F59:J59" si="3">SUM(F49:F58)</f>
        <v>0</v>
      </c>
      <c r="G59" s="104">
        <f t="shared" si="3"/>
        <v>0</v>
      </c>
      <c r="H59" s="104">
        <f t="shared" si="3"/>
        <v>0</v>
      </c>
      <c r="I59" s="104">
        <f t="shared" si="3"/>
        <v>0</v>
      </c>
      <c r="J59" s="104">
        <f t="shared" si="3"/>
        <v>1400</v>
      </c>
      <c r="M59" s="101"/>
      <c r="N59" s="65"/>
      <c r="O59" s="65"/>
      <c r="P59" s="65"/>
      <c r="Q59" s="65"/>
      <c r="R59" s="65"/>
      <c r="S59" s="65"/>
      <c r="T59" s="65"/>
      <c r="U59" s="65"/>
      <c r="V59" s="65"/>
      <c r="W59" s="65"/>
      <c r="X59" s="65"/>
      <c r="Y59" s="65"/>
      <c r="Z59" s="65"/>
      <c r="AA59" s="65"/>
      <c r="AB59" s="65"/>
      <c r="AC59" s="65"/>
      <c r="AD59" s="65"/>
      <c r="AE59" s="65"/>
      <c r="AF59" s="65"/>
      <c r="AG59" s="65"/>
    </row>
    <row r="60" spans="3:33" ht="15.65" customHeight="1" outlineLevel="1">
      <c r="M60" s="65"/>
      <c r="N60" s="65"/>
      <c r="O60" s="65"/>
      <c r="P60" s="65"/>
      <c r="Q60" s="65"/>
      <c r="R60" s="65"/>
      <c r="S60" s="65"/>
      <c r="T60" s="65"/>
      <c r="U60" s="65"/>
      <c r="V60" s="65"/>
      <c r="W60" s="65"/>
      <c r="X60" s="65"/>
      <c r="Y60" s="65"/>
      <c r="Z60" s="65"/>
      <c r="AA60" s="65"/>
      <c r="AB60" s="65"/>
      <c r="AC60" s="65"/>
      <c r="AD60" s="65"/>
      <c r="AE60" s="65"/>
      <c r="AF60" s="65"/>
      <c r="AG60" s="65"/>
    </row>
    <row r="61" spans="3:33" ht="15.65" customHeight="1" outlineLevel="1">
      <c r="C61" s="1" t="s">
        <v>174</v>
      </c>
      <c r="D61" s="109" t="s">
        <v>66</v>
      </c>
      <c r="E61" s="123">
        <f>E33+E46+E59</f>
        <v>-1000</v>
      </c>
      <c r="F61" s="123">
        <f t="shared" ref="F61:J61" si="4">F33+F46+F59</f>
        <v>-1150</v>
      </c>
      <c r="G61" s="123">
        <f t="shared" si="4"/>
        <v>-1150</v>
      </c>
      <c r="H61" s="123">
        <f t="shared" si="4"/>
        <v>-900</v>
      </c>
      <c r="I61" s="123">
        <f t="shared" si="4"/>
        <v>-900</v>
      </c>
      <c r="J61" s="123">
        <f t="shared" si="4"/>
        <v>9590</v>
      </c>
      <c r="M61" s="65"/>
      <c r="N61" s="65"/>
      <c r="O61" s="65"/>
      <c r="P61" s="65"/>
      <c r="Q61" s="65"/>
      <c r="R61" s="65"/>
      <c r="S61" s="65"/>
      <c r="T61" s="65"/>
      <c r="U61" s="65"/>
      <c r="V61" s="65"/>
      <c r="W61" s="65"/>
      <c r="X61" s="65"/>
      <c r="Y61" s="65"/>
      <c r="Z61" s="65"/>
      <c r="AA61" s="65"/>
      <c r="AB61" s="65"/>
      <c r="AC61" s="65"/>
      <c r="AD61" s="65"/>
      <c r="AE61" s="65"/>
      <c r="AF61" s="65"/>
      <c r="AG61" s="65"/>
    </row>
    <row r="62" spans="3:33" ht="15.65" customHeight="1" outlineLevel="1">
      <c r="C62" s="1"/>
      <c r="E62" s="15"/>
      <c r="F62" s="15"/>
      <c r="G62" s="15"/>
      <c r="H62" s="15"/>
      <c r="I62" s="15"/>
      <c r="J62" s="15"/>
      <c r="M62" s="65"/>
      <c r="N62" s="65"/>
      <c r="O62" s="65"/>
      <c r="P62" s="65"/>
      <c r="Q62" s="65"/>
      <c r="R62" s="65"/>
      <c r="S62" s="65"/>
      <c r="T62" s="65"/>
      <c r="U62" s="65"/>
      <c r="V62" s="65"/>
      <c r="W62" s="65"/>
      <c r="X62" s="65"/>
      <c r="Y62" s="65"/>
      <c r="Z62" s="65"/>
      <c r="AA62" s="65"/>
      <c r="AB62" s="65"/>
      <c r="AC62" s="65"/>
      <c r="AD62" s="65"/>
      <c r="AE62" s="65"/>
      <c r="AF62" s="65"/>
      <c r="AG62" s="65"/>
    </row>
    <row r="63" spans="3:33" ht="15.65" customHeight="1" outlineLevel="1">
      <c r="C63" s="111" t="s">
        <v>153</v>
      </c>
      <c r="D63" s="116" t="s">
        <v>69</v>
      </c>
      <c r="E63" s="125">
        <f>-(SUM(E59:J59)+SUM(E46:J46))/SUM(E33:J33)</f>
        <v>1.8803921568627451</v>
      </c>
      <c r="M63" s="65"/>
      <c r="N63" s="65"/>
      <c r="O63" s="65"/>
      <c r="P63" s="65"/>
      <c r="Q63" s="65"/>
      <c r="R63" s="65"/>
      <c r="S63" s="65"/>
      <c r="T63" s="65"/>
      <c r="U63" s="65"/>
      <c r="V63" s="65"/>
      <c r="W63" s="65"/>
      <c r="X63" s="65"/>
      <c r="Y63" s="65"/>
      <c r="Z63" s="65"/>
      <c r="AA63" s="65"/>
      <c r="AB63" s="65"/>
      <c r="AC63" s="65"/>
      <c r="AD63" s="65"/>
      <c r="AE63" s="65"/>
      <c r="AF63" s="65"/>
      <c r="AG63" s="65"/>
    </row>
    <row r="64" spans="3:33" ht="15.65" customHeight="1" outlineLevel="1">
      <c r="C64" s="112" t="s">
        <v>155</v>
      </c>
      <c r="D64" s="117" t="s">
        <v>63</v>
      </c>
      <c r="E64" s="120">
        <f>IRR(E61:J61)</f>
        <v>0.21321542478518785</v>
      </c>
      <c r="M64" s="65"/>
      <c r="N64" s="65"/>
      <c r="O64" s="65"/>
      <c r="P64" s="65"/>
      <c r="Q64" s="65"/>
      <c r="R64" s="65"/>
      <c r="S64" s="65"/>
      <c r="T64" s="65"/>
      <c r="U64" s="65"/>
      <c r="V64" s="65"/>
      <c r="W64" s="65"/>
      <c r="X64" s="65"/>
      <c r="Y64" s="65"/>
      <c r="Z64" s="65"/>
      <c r="AA64" s="65"/>
      <c r="AB64" s="65"/>
      <c r="AC64" s="65"/>
      <c r="AD64" s="65"/>
      <c r="AE64" s="65"/>
      <c r="AF64" s="65"/>
      <c r="AG64" s="65"/>
    </row>
    <row r="65" spans="2:33" ht="15.65" customHeight="1">
      <c r="M65" s="65"/>
      <c r="N65" s="65"/>
      <c r="O65" s="65"/>
      <c r="P65" s="65"/>
      <c r="Q65" s="65"/>
      <c r="R65" s="65"/>
      <c r="S65" s="65"/>
      <c r="T65" s="65"/>
      <c r="U65" s="65"/>
      <c r="V65" s="65"/>
      <c r="W65" s="65"/>
      <c r="X65" s="65"/>
      <c r="Y65" s="65"/>
      <c r="Z65" s="65"/>
      <c r="AA65" s="65"/>
      <c r="AB65" s="65"/>
      <c r="AC65" s="65"/>
      <c r="AD65" s="65"/>
      <c r="AE65" s="65"/>
      <c r="AF65" s="65"/>
      <c r="AG65" s="65"/>
    </row>
    <row r="66" spans="2:33" s="65" customFormat="1" ht="15.65" customHeight="1">
      <c r="B66" s="3" t="s">
        <v>131</v>
      </c>
      <c r="C66" s="4"/>
      <c r="D66" s="46" t="str">
        <f>$D$22</f>
        <v>Units:</v>
      </c>
      <c r="E66" s="118">
        <f>$E$20</f>
        <v>44196</v>
      </c>
      <c r="F66" s="118">
        <f>$F$20</f>
        <v>44561</v>
      </c>
      <c r="G66" s="118">
        <f>$G$20</f>
        <v>44926</v>
      </c>
      <c r="H66" s="118">
        <f>$H$20</f>
        <v>45291</v>
      </c>
      <c r="I66" s="118">
        <f>$I$20</f>
        <v>45657</v>
      </c>
      <c r="J66" s="118">
        <f>$J$20</f>
        <v>46022</v>
      </c>
    </row>
    <row r="67" spans="2:33" ht="15.65" customHeight="1" outlineLevel="1">
      <c r="M67" s="65"/>
      <c r="N67" s="65"/>
      <c r="O67" s="65"/>
      <c r="P67" s="65"/>
      <c r="Q67" s="65"/>
      <c r="R67" s="65"/>
      <c r="S67" s="65"/>
      <c r="T67" s="65"/>
      <c r="U67" s="65"/>
      <c r="V67" s="65"/>
      <c r="W67" s="65"/>
      <c r="X67" s="65"/>
      <c r="Y67" s="65"/>
      <c r="Z67" s="65"/>
      <c r="AA67" s="65"/>
      <c r="AB67" s="65"/>
      <c r="AC67" s="65"/>
      <c r="AD67" s="65"/>
      <c r="AE67" s="65"/>
      <c r="AF67" s="65"/>
      <c r="AG67" s="65"/>
    </row>
    <row r="68" spans="2:33" ht="15.65" customHeight="1" outlineLevel="1">
      <c r="C68" s="10" t="s">
        <v>164</v>
      </c>
      <c r="D68" s="10"/>
      <c r="E68" s="10"/>
      <c r="F68" s="10"/>
      <c r="G68" s="10"/>
      <c r="H68" s="10"/>
      <c r="I68" s="10"/>
      <c r="J68" s="10"/>
      <c r="M68" s="65"/>
      <c r="N68" s="65"/>
      <c r="O68" s="65"/>
      <c r="P68" s="65"/>
      <c r="Q68" s="65"/>
      <c r="R68" s="65"/>
      <c r="S68" s="65"/>
      <c r="T68" s="65"/>
      <c r="U68" s="65"/>
      <c r="V68" s="65"/>
      <c r="W68" s="65"/>
      <c r="X68" s="65"/>
      <c r="Y68" s="65"/>
      <c r="Z68" s="65"/>
      <c r="AA68" s="65"/>
      <c r="AB68" s="65"/>
      <c r="AC68" s="65"/>
      <c r="AD68" s="65"/>
      <c r="AE68" s="65"/>
      <c r="AF68" s="65"/>
      <c r="AG68" s="65"/>
    </row>
    <row r="69" spans="2:33" ht="15.65" customHeight="1" outlineLevel="1">
      <c r="C69" s="107" t="str">
        <f>$C$23</f>
        <v>CyberSentinel AI</v>
      </c>
      <c r="D69" s="44" t="s">
        <v>66</v>
      </c>
      <c r="E69" s="121">
        <f>IF(SUM($E49:E49)&lt;=0,-SUM($E23:E23),0)</f>
        <v>400</v>
      </c>
      <c r="F69" s="121">
        <f>IF(SUM($E49:F49)&lt;=0,-SUM($E23:F23),0)</f>
        <v>400</v>
      </c>
      <c r="G69" s="121">
        <f>IF(SUM($E49:G49)&lt;=0,-SUM($E23:G23),0)</f>
        <v>400</v>
      </c>
      <c r="H69" s="121">
        <f>IF(SUM($E49:H49)&lt;=0,-SUM($E23:H23),0)</f>
        <v>400</v>
      </c>
      <c r="I69" s="121">
        <f>IF(SUM($E49:I49)&lt;=0,-SUM($E23:I23),0)</f>
        <v>400</v>
      </c>
      <c r="J69" s="121">
        <f>IF(SUM($E49:J49)&lt;=0,-SUM($E23:J23),0)</f>
        <v>0</v>
      </c>
      <c r="L69" s="15"/>
      <c r="M69" s="65"/>
      <c r="N69" s="65"/>
      <c r="O69" s="133"/>
      <c r="P69" s="65"/>
      <c r="Q69" s="65"/>
      <c r="R69" s="65"/>
      <c r="S69" s="65"/>
      <c r="T69" s="65"/>
      <c r="U69" s="65"/>
      <c r="V69" s="65"/>
      <c r="W69" s="65"/>
      <c r="X69" s="65"/>
      <c r="Y69" s="65"/>
      <c r="Z69" s="65"/>
      <c r="AA69" s="65"/>
      <c r="AB69" s="65"/>
      <c r="AC69" s="65"/>
      <c r="AD69" s="65"/>
      <c r="AE69" s="65"/>
      <c r="AF69" s="65"/>
      <c r="AG69" s="65"/>
    </row>
    <row r="70" spans="2:33" ht="15.65" customHeight="1" outlineLevel="1">
      <c r="C70" s="107" t="str">
        <f>$C$24</f>
        <v>CloudVantage</v>
      </c>
      <c r="D70" s="44" t="s">
        <v>66</v>
      </c>
      <c r="E70" s="91">
        <f>IF(SUM($E50:E50)&lt;=0,-SUM($E24:E24),0)</f>
        <v>600</v>
      </c>
      <c r="F70" s="91">
        <f>IF(SUM($E50:F50)&lt;=0,-SUM($E24:F24),0)</f>
        <v>600</v>
      </c>
      <c r="G70" s="91">
        <f>IF(SUM($E50:G50)&lt;=0,-SUM($E24:G24),0)</f>
        <v>600</v>
      </c>
      <c r="H70" s="91">
        <f>IF(SUM($E50:H50)&lt;=0,-SUM($E24:H24),0)</f>
        <v>600</v>
      </c>
      <c r="I70" s="91">
        <f>IF(SUM($E50:I50)&lt;=0,-SUM($E24:I24),0)</f>
        <v>600</v>
      </c>
      <c r="J70" s="91">
        <f>IF(SUM($E50:J50)&lt;=0,-SUM($E24:J24),0)</f>
        <v>600</v>
      </c>
      <c r="M70" s="65"/>
      <c r="N70" s="65"/>
      <c r="O70" s="133"/>
      <c r="P70" s="65"/>
      <c r="Q70" s="65"/>
      <c r="R70" s="65"/>
      <c r="S70" s="65"/>
      <c r="T70" s="65"/>
      <c r="U70" s="65"/>
      <c r="V70" s="65"/>
      <c r="W70" s="65"/>
      <c r="X70" s="65"/>
      <c r="Y70" s="65"/>
      <c r="Z70" s="65"/>
      <c r="AA70" s="65"/>
      <c r="AB70" s="65"/>
      <c r="AC70" s="65"/>
      <c r="AD70" s="65"/>
      <c r="AE70" s="65"/>
      <c r="AF70" s="65"/>
      <c r="AG70" s="65"/>
    </row>
    <row r="71" spans="2:33" ht="15.65" customHeight="1" outlineLevel="1">
      <c r="C71" s="107" t="str">
        <f>$C$25</f>
        <v>TaxFlowPro</v>
      </c>
      <c r="D71" s="44" t="s">
        <v>66</v>
      </c>
      <c r="E71" s="91">
        <f>IF(SUM($E51:E51)&lt;=0,-SUM($E25:E25),0)</f>
        <v>0</v>
      </c>
      <c r="F71" s="91">
        <f>IF(SUM($E51:F51)&lt;=0,-SUM($E25:F25),0)</f>
        <v>550</v>
      </c>
      <c r="G71" s="91">
        <f>IF(SUM($E51:G51)&lt;=0,-SUM($E25:G25),0)</f>
        <v>550</v>
      </c>
      <c r="H71" s="91">
        <f>IF(SUM($E51:H51)&lt;=0,-SUM($E25:H25),0)</f>
        <v>550</v>
      </c>
      <c r="I71" s="91">
        <f>IF(SUM($E51:I51)&lt;=0,-SUM($E25:I25),0)</f>
        <v>550</v>
      </c>
      <c r="J71" s="91">
        <f>IF(SUM($E51:J51)&lt;=0,-SUM($E25:J25),0)</f>
        <v>550</v>
      </c>
      <c r="M71" s="65"/>
      <c r="N71" s="65"/>
      <c r="O71" s="65"/>
      <c r="P71" s="65"/>
      <c r="Q71" s="65"/>
      <c r="R71" s="65"/>
      <c r="S71" s="65"/>
      <c r="T71" s="65"/>
      <c r="U71" s="65"/>
      <c r="V71" s="65"/>
      <c r="W71" s="65"/>
      <c r="X71" s="65"/>
      <c r="Y71" s="65"/>
      <c r="Z71" s="65"/>
      <c r="AA71" s="65"/>
      <c r="AB71" s="65"/>
      <c r="AC71" s="65"/>
      <c r="AD71" s="65"/>
      <c r="AE71" s="65"/>
      <c r="AF71" s="65"/>
      <c r="AG71" s="65"/>
    </row>
    <row r="72" spans="2:33" ht="15.65" customHeight="1" outlineLevel="1">
      <c r="C72" s="107" t="str">
        <f>$C$26</f>
        <v>MediSync Cloud</v>
      </c>
      <c r="D72" s="44" t="s">
        <v>66</v>
      </c>
      <c r="E72" s="91">
        <f>IF(SUM($E52:E52)&lt;=0,-SUM($E26:E26),0)</f>
        <v>0</v>
      </c>
      <c r="F72" s="91">
        <f>IF(SUM($E52:F52)&lt;=0,-SUM($E26:F26),0)</f>
        <v>600</v>
      </c>
      <c r="G72" s="91">
        <f>IF(SUM($E52:G52)&lt;=0,-SUM($E26:G26),0)</f>
        <v>600</v>
      </c>
      <c r="H72" s="91">
        <f>IF(SUM($E52:H52)&lt;=0,-SUM($E26:H26),0)</f>
        <v>600</v>
      </c>
      <c r="I72" s="91">
        <f>IF(SUM($E52:I52)&lt;=0,-SUM($E26:I26),0)</f>
        <v>600</v>
      </c>
      <c r="J72" s="91">
        <f>IF(SUM($E52:J52)&lt;=0,-SUM($E26:J26),0)</f>
        <v>600</v>
      </c>
      <c r="M72" s="65"/>
      <c r="N72" s="65"/>
      <c r="O72" s="65"/>
      <c r="P72" s="65"/>
      <c r="Q72" s="65"/>
      <c r="R72" s="65"/>
      <c r="S72" s="65"/>
      <c r="T72" s="65"/>
      <c r="U72" s="65"/>
      <c r="V72" s="65"/>
      <c r="W72" s="65"/>
      <c r="X72" s="65"/>
      <c r="Y72" s="65"/>
      <c r="Z72" s="65"/>
      <c r="AA72" s="65"/>
      <c r="AB72" s="65"/>
      <c r="AC72" s="65"/>
      <c r="AD72" s="65"/>
      <c r="AE72" s="65"/>
      <c r="AF72" s="65"/>
      <c r="AG72" s="65"/>
    </row>
    <row r="73" spans="2:33" ht="15.65" customHeight="1" outlineLevel="1">
      <c r="C73" s="16" t="str">
        <f>$C$27</f>
        <v>LegalEase AI</v>
      </c>
      <c r="D73" s="44" t="s">
        <v>66</v>
      </c>
      <c r="E73" s="91">
        <f>IF(SUM($E53:E53)&lt;=0,-SUM($E27:E27),0)</f>
        <v>0</v>
      </c>
      <c r="F73" s="91">
        <f>IF(SUM($E53:F53)&lt;=0,-SUM($E27:F27),0)</f>
        <v>0</v>
      </c>
      <c r="G73" s="91">
        <f>IF(SUM($E53:G53)&lt;=0,-SUM($E27:G27),0)</f>
        <v>450</v>
      </c>
      <c r="H73" s="91">
        <f>IF(SUM($E53:H53)&lt;=0,-SUM($E27:H27),0)</f>
        <v>450</v>
      </c>
      <c r="I73" s="91">
        <f>IF(SUM($E53:I53)&lt;=0,-SUM($E27:I27),0)</f>
        <v>450</v>
      </c>
      <c r="J73" s="91">
        <f>IF(SUM($E53:J53)&lt;=0,-SUM($E27:J27),0)</f>
        <v>450</v>
      </c>
      <c r="M73" s="65"/>
      <c r="N73" s="65"/>
      <c r="O73" s="65"/>
      <c r="P73" s="65"/>
      <c r="Q73" s="65"/>
      <c r="R73" s="65"/>
      <c r="S73" s="65"/>
      <c r="T73" s="65"/>
      <c r="U73" s="65"/>
      <c r="V73" s="65"/>
      <c r="W73" s="65"/>
      <c r="X73" s="65"/>
      <c r="Y73" s="65"/>
      <c r="Z73" s="65"/>
      <c r="AA73" s="65"/>
      <c r="AB73" s="65"/>
      <c r="AC73" s="65"/>
      <c r="AD73" s="65"/>
      <c r="AE73" s="65"/>
      <c r="AF73" s="65"/>
      <c r="AG73" s="65"/>
    </row>
    <row r="74" spans="2:33" ht="15.65" customHeight="1" outlineLevel="1">
      <c r="C74" s="16" t="str">
        <f>$C$28</f>
        <v>SalesPulse CRM</v>
      </c>
      <c r="D74" s="44" t="s">
        <v>66</v>
      </c>
      <c r="E74" s="91">
        <f>IF(SUM($E54:E54)&lt;=0,-SUM($E28:E28),0)</f>
        <v>0</v>
      </c>
      <c r="F74" s="91">
        <f>IF(SUM($E54:F54)&lt;=0,-SUM($E28:F28),0)</f>
        <v>0</v>
      </c>
      <c r="G74" s="91">
        <f>IF(SUM($E54:G54)&lt;=0,-SUM($E28:G28),0)</f>
        <v>700</v>
      </c>
      <c r="H74" s="91">
        <f>IF(SUM($E54:H54)&lt;=0,-SUM($E28:H28),0)</f>
        <v>700</v>
      </c>
      <c r="I74" s="91">
        <f>IF(SUM($E54:I54)&lt;=0,-SUM($E28:I28),0)</f>
        <v>700</v>
      </c>
      <c r="J74" s="91">
        <f>IF(SUM($E54:J54)&lt;=0,-SUM($E28:J28),0)</f>
        <v>700</v>
      </c>
      <c r="M74" s="65"/>
      <c r="N74" s="65"/>
      <c r="O74" s="65"/>
      <c r="P74" s="65"/>
      <c r="Q74" s="65"/>
      <c r="R74" s="65"/>
      <c r="S74" s="65"/>
      <c r="T74" s="65"/>
      <c r="U74" s="65"/>
      <c r="V74" s="65"/>
      <c r="W74" s="65"/>
      <c r="X74" s="65"/>
      <c r="Y74" s="65"/>
      <c r="Z74" s="65"/>
      <c r="AA74" s="65"/>
      <c r="AB74" s="65"/>
      <c r="AC74" s="65"/>
      <c r="AD74" s="65"/>
      <c r="AE74" s="65"/>
      <c r="AF74" s="65"/>
      <c r="AG74" s="65"/>
    </row>
    <row r="75" spans="2:33" ht="15.65" customHeight="1" outlineLevel="1">
      <c r="C75" s="16" t="str">
        <f>$C$29</f>
        <v>LogiTrack Solutions</v>
      </c>
      <c r="D75" s="44" t="s">
        <v>66</v>
      </c>
      <c r="E75" s="91">
        <f>IF(SUM($E55:E55)&lt;=0,-SUM($E29:E29),0)</f>
        <v>0</v>
      </c>
      <c r="F75" s="91">
        <f>IF(SUM($E55:F55)&lt;=0,-SUM($E29:F29),0)</f>
        <v>0</v>
      </c>
      <c r="G75" s="91">
        <f>IF(SUM($E55:G55)&lt;=0,-SUM($E29:G29),0)</f>
        <v>0</v>
      </c>
      <c r="H75" s="91">
        <f>IF(SUM($E55:H55)&lt;=0,-SUM($E29:H29),0)</f>
        <v>300</v>
      </c>
      <c r="I75" s="91">
        <f>IF(SUM($E55:I55)&lt;=0,-SUM($E29:I29),0)</f>
        <v>300</v>
      </c>
      <c r="J75" s="91">
        <f>IF(SUM($E55:J55)&lt;=0,-SUM($E29:J29),0)</f>
        <v>300</v>
      </c>
      <c r="M75" s="65"/>
      <c r="N75" s="65"/>
      <c r="O75" s="65"/>
      <c r="P75" s="65"/>
      <c r="Q75" s="65"/>
      <c r="R75" s="65"/>
      <c r="S75" s="65"/>
      <c r="T75" s="65"/>
      <c r="U75" s="65"/>
      <c r="V75" s="65"/>
      <c r="W75" s="65"/>
      <c r="X75" s="65"/>
      <c r="Y75" s="65"/>
      <c r="Z75" s="65"/>
      <c r="AA75" s="65"/>
      <c r="AB75" s="65"/>
      <c r="AC75" s="65"/>
      <c r="AD75" s="65"/>
      <c r="AE75" s="65"/>
      <c r="AF75" s="65"/>
      <c r="AG75" s="65"/>
    </row>
    <row r="76" spans="2:33" ht="15.65" customHeight="1" outlineLevel="1">
      <c r="C76" s="16" t="str">
        <f>$C$30</f>
        <v>Edusmart Academy</v>
      </c>
      <c r="D76" s="44" t="s">
        <v>66</v>
      </c>
      <c r="E76" s="91">
        <f>IF(SUM($E56:E56)&lt;=0,-SUM($E30:E30),0)</f>
        <v>0</v>
      </c>
      <c r="F76" s="91">
        <f>IF(SUM($E56:F56)&lt;=0,-SUM($E30:F30),0)</f>
        <v>0</v>
      </c>
      <c r="G76" s="91">
        <f>IF(SUM($E56:G56)&lt;=0,-SUM($E30:G30),0)</f>
        <v>0</v>
      </c>
      <c r="H76" s="91">
        <f>IF(SUM($E56:H56)&lt;=0,-SUM($E30:H30),0)</f>
        <v>600</v>
      </c>
      <c r="I76" s="91">
        <f>IF(SUM($E56:I56)&lt;=0,-SUM($E30:I30),0)</f>
        <v>600</v>
      </c>
      <c r="J76" s="91">
        <f>IF(SUM($E56:J56)&lt;=0,-SUM($E30:J30),0)</f>
        <v>600</v>
      </c>
      <c r="M76" s="65"/>
      <c r="N76" s="65"/>
      <c r="O76" s="65"/>
      <c r="P76" s="65"/>
      <c r="Q76" s="65"/>
      <c r="R76" s="65"/>
      <c r="S76" s="65"/>
      <c r="T76" s="65"/>
      <c r="U76" s="65"/>
      <c r="V76" s="65"/>
      <c r="W76" s="65"/>
      <c r="X76" s="65"/>
      <c r="Y76" s="65"/>
      <c r="Z76" s="65"/>
      <c r="AA76" s="65"/>
      <c r="AB76" s="65"/>
      <c r="AC76" s="65"/>
      <c r="AD76" s="65"/>
      <c r="AE76" s="65"/>
      <c r="AF76" s="65"/>
      <c r="AG76" s="65"/>
    </row>
    <row r="77" spans="2:33" ht="15.65" customHeight="1" outlineLevel="1">
      <c r="C77" s="16" t="str">
        <f>$C$31</f>
        <v>Retail360 Insights</v>
      </c>
      <c r="D77" s="44" t="s">
        <v>66</v>
      </c>
      <c r="E77" s="91">
        <f>IF(SUM($E57:E57)&lt;=0,-SUM($E31:E31),0)</f>
        <v>0</v>
      </c>
      <c r="F77" s="91">
        <f>IF(SUM($E57:F57)&lt;=0,-SUM($E31:F31),0)</f>
        <v>0</v>
      </c>
      <c r="G77" s="91">
        <f>IF(SUM($E57:G57)&lt;=0,-SUM($E31:G31),0)</f>
        <v>0</v>
      </c>
      <c r="H77" s="91">
        <f>IF(SUM($E57:H57)&lt;=0,-SUM($E31:H31),0)</f>
        <v>0</v>
      </c>
      <c r="I77" s="91">
        <f>IF(SUM($E57:I57)&lt;=0,-SUM($E31:I31),0)</f>
        <v>450</v>
      </c>
      <c r="J77" s="91">
        <f>IF(SUM($E57:J57)&lt;=0,-SUM($E31:J31),0)</f>
        <v>450</v>
      </c>
      <c r="M77" s="65"/>
      <c r="N77" s="65"/>
      <c r="O77" s="65"/>
      <c r="P77" s="65"/>
      <c r="Q77" s="65"/>
      <c r="R77" s="65"/>
      <c r="S77" s="65"/>
      <c r="T77" s="65"/>
      <c r="U77" s="65"/>
      <c r="V77" s="65"/>
      <c r="W77" s="65"/>
      <c r="X77" s="65"/>
      <c r="Y77" s="65"/>
      <c r="Z77" s="65"/>
      <c r="AA77" s="65"/>
      <c r="AB77" s="65"/>
      <c r="AC77" s="65"/>
      <c r="AD77" s="65"/>
      <c r="AE77" s="65"/>
      <c r="AF77" s="65"/>
      <c r="AG77" s="65"/>
    </row>
    <row r="78" spans="2:33" ht="15.65" customHeight="1" outlineLevel="1">
      <c r="C78" s="119" t="str">
        <f>$C$32</f>
        <v>HRSyncPro</v>
      </c>
      <c r="D78" s="68" t="s">
        <v>66</v>
      </c>
      <c r="E78" s="92">
        <f>IF(SUM($E58:E58)&lt;=0,-SUM($E32:E32),0)</f>
        <v>0</v>
      </c>
      <c r="F78" s="92">
        <f>IF(SUM($E58:F58)&lt;=0,-SUM($E32:F32),0)</f>
        <v>0</v>
      </c>
      <c r="G78" s="92">
        <f>IF(SUM($E58:G58)&lt;=0,-SUM($E32:G32),0)</f>
        <v>0</v>
      </c>
      <c r="H78" s="92">
        <f>IF(SUM($E58:H58)&lt;=0,-SUM($E32:H32),0)</f>
        <v>0</v>
      </c>
      <c r="I78" s="92">
        <f>IF(SUM($E58:I58)&lt;=0,-SUM($E32:I32),0)</f>
        <v>450</v>
      </c>
      <c r="J78" s="92">
        <f>IF(SUM($E58:J58)&lt;=0,-SUM($E32:J32),0)</f>
        <v>450</v>
      </c>
      <c r="M78" s="65"/>
      <c r="N78" s="65"/>
      <c r="O78" s="65"/>
      <c r="P78" s="65"/>
      <c r="Q78" s="65"/>
      <c r="R78" s="65"/>
      <c r="S78" s="65"/>
      <c r="T78" s="65"/>
      <c r="U78" s="65"/>
      <c r="V78" s="65"/>
      <c r="W78" s="65"/>
      <c r="X78" s="65"/>
      <c r="Y78" s="65"/>
      <c r="Z78" s="65"/>
      <c r="AA78" s="65"/>
      <c r="AB78" s="65"/>
      <c r="AC78" s="65"/>
      <c r="AD78" s="65"/>
      <c r="AE78" s="65"/>
      <c r="AF78" s="65"/>
      <c r="AG78" s="65"/>
    </row>
    <row r="79" spans="2:33" ht="15.65" customHeight="1" outlineLevel="1">
      <c r="C79" s="1" t="s">
        <v>103</v>
      </c>
      <c r="D79" s="44" t="s">
        <v>66</v>
      </c>
      <c r="E79" s="93">
        <f>SUM(E69:E78)</f>
        <v>1000</v>
      </c>
      <c r="F79" s="93">
        <f t="shared" ref="F79:J79" si="5">SUM(F69:F78)</f>
        <v>2150</v>
      </c>
      <c r="G79" s="93">
        <f t="shared" si="5"/>
        <v>3300</v>
      </c>
      <c r="H79" s="93">
        <f t="shared" si="5"/>
        <v>4200</v>
      </c>
      <c r="I79" s="93">
        <f t="shared" si="5"/>
        <v>5100</v>
      </c>
      <c r="J79" s="93">
        <f t="shared" si="5"/>
        <v>4700</v>
      </c>
      <c r="L79" s="15"/>
      <c r="M79" s="65"/>
      <c r="N79" s="65"/>
      <c r="O79" s="65"/>
      <c r="P79" s="65"/>
      <c r="Q79" s="65"/>
      <c r="R79" s="65"/>
      <c r="S79" s="65"/>
      <c r="T79" s="65"/>
      <c r="U79" s="65"/>
      <c r="V79" s="65"/>
      <c r="W79" s="65"/>
      <c r="X79" s="65"/>
      <c r="Y79" s="65"/>
      <c r="Z79" s="65"/>
      <c r="AA79" s="65"/>
      <c r="AB79" s="65"/>
      <c r="AC79" s="65"/>
      <c r="AD79" s="65"/>
      <c r="AE79" s="65"/>
      <c r="AF79" s="65"/>
      <c r="AG79" s="65"/>
    </row>
    <row r="80" spans="2:33" ht="15.65" customHeight="1" outlineLevel="1">
      <c r="C80" s="1"/>
      <c r="D80" s="74"/>
      <c r="E80" s="14"/>
      <c r="F80" s="14"/>
      <c r="G80" s="14"/>
      <c r="H80" s="14"/>
      <c r="I80" s="14"/>
      <c r="J80" s="14"/>
      <c r="M80" s="65"/>
      <c r="N80" s="65"/>
      <c r="O80" s="65"/>
      <c r="P80" s="65"/>
      <c r="Q80" s="65"/>
      <c r="R80" s="65"/>
      <c r="S80" s="65"/>
      <c r="T80" s="65"/>
      <c r="U80" s="65"/>
      <c r="V80" s="65"/>
      <c r="W80" s="65"/>
      <c r="X80" s="65"/>
      <c r="Y80" s="65"/>
      <c r="Z80" s="65"/>
      <c r="AA80" s="65"/>
      <c r="AB80" s="65"/>
      <c r="AC80" s="65"/>
      <c r="AD80" s="65"/>
      <c r="AE80" s="65"/>
      <c r="AF80" s="65"/>
      <c r="AG80" s="65"/>
    </row>
    <row r="81" spans="2:33" ht="15.65" customHeight="1" outlineLevel="1">
      <c r="C81" s="107" t="s">
        <v>145</v>
      </c>
      <c r="D81" s="44" t="s">
        <v>66</v>
      </c>
      <c r="E81" s="77">
        <f t="shared" ref="E81:J81" si="6">IF(E66&lt;=Inv_Per_End_Date,Fund_Size,E79)</f>
        <v>5700</v>
      </c>
      <c r="F81" s="77">
        <f t="shared" si="6"/>
        <v>5700</v>
      </c>
      <c r="G81" s="77">
        <f t="shared" si="6"/>
        <v>5700</v>
      </c>
      <c r="H81" s="77">
        <f t="shared" si="6"/>
        <v>5700</v>
      </c>
      <c r="I81" s="77">
        <f t="shared" si="6"/>
        <v>5700</v>
      </c>
      <c r="J81" s="77">
        <f t="shared" si="6"/>
        <v>4700</v>
      </c>
      <c r="M81" s="65"/>
      <c r="N81" s="65"/>
      <c r="O81" s="65"/>
      <c r="P81" s="65"/>
      <c r="Q81" s="65"/>
      <c r="R81" s="65"/>
      <c r="S81" s="65"/>
      <c r="T81" s="65"/>
      <c r="U81" s="65"/>
      <c r="V81" s="65"/>
      <c r="W81" s="65"/>
      <c r="X81" s="65"/>
      <c r="Y81" s="65"/>
      <c r="Z81" s="65"/>
      <c r="AA81" s="65"/>
      <c r="AB81" s="65"/>
      <c r="AC81" s="65"/>
      <c r="AD81" s="65"/>
      <c r="AE81" s="65"/>
      <c r="AF81" s="65"/>
      <c r="AG81" s="65"/>
    </row>
    <row r="82" spans="2:33" ht="15.65" customHeight="1" outlineLevel="1">
      <c r="C82" s="108" t="s">
        <v>150</v>
      </c>
      <c r="D82" s="68" t="s">
        <v>63</v>
      </c>
      <c r="E82" s="113">
        <f t="shared" ref="E82:J82" si="7">IF(E66&lt;=Inv_Per_End_Date,Mgmt_Fee_1,Mgmt_Fee_2)</f>
        <v>0.02</v>
      </c>
      <c r="F82" s="113">
        <f t="shared" si="7"/>
        <v>0.02</v>
      </c>
      <c r="G82" s="113">
        <f t="shared" si="7"/>
        <v>0.02</v>
      </c>
      <c r="H82" s="113">
        <f t="shared" si="7"/>
        <v>0.02</v>
      </c>
      <c r="I82" s="113">
        <f t="shared" si="7"/>
        <v>0.02</v>
      </c>
      <c r="J82" s="113">
        <f t="shared" si="7"/>
        <v>1.4999999999999999E-2</v>
      </c>
      <c r="M82" s="65"/>
      <c r="N82" s="65"/>
      <c r="O82" s="65"/>
      <c r="P82" s="65"/>
      <c r="Q82" s="65"/>
      <c r="R82" s="65"/>
      <c r="S82" s="65"/>
      <c r="T82" s="65"/>
      <c r="U82" s="65"/>
      <c r="V82" s="65"/>
      <c r="W82" s="65"/>
      <c r="X82" s="65"/>
      <c r="Y82" s="65"/>
      <c r="Z82" s="65"/>
      <c r="AA82" s="65"/>
      <c r="AB82" s="65"/>
      <c r="AC82" s="65"/>
      <c r="AD82" s="65"/>
      <c r="AE82" s="65"/>
      <c r="AF82" s="65"/>
      <c r="AG82" s="65"/>
    </row>
    <row r="83" spans="2:33" ht="15.65" customHeight="1" outlineLevel="1">
      <c r="C83" s="1" t="s">
        <v>151</v>
      </c>
      <c r="D83" s="44" t="s">
        <v>66</v>
      </c>
      <c r="E83" s="88">
        <f>E81*E82</f>
        <v>114</v>
      </c>
      <c r="F83" s="88">
        <f t="shared" ref="F83:J83" si="8">F81*F82</f>
        <v>114</v>
      </c>
      <c r="G83" s="88">
        <f t="shared" si="8"/>
        <v>114</v>
      </c>
      <c r="H83" s="88">
        <f t="shared" si="8"/>
        <v>114</v>
      </c>
      <c r="I83" s="88">
        <f t="shared" si="8"/>
        <v>114</v>
      </c>
      <c r="J83" s="88">
        <f t="shared" si="8"/>
        <v>70.5</v>
      </c>
      <c r="M83" s="65"/>
      <c r="N83" s="65"/>
      <c r="O83" s="65"/>
      <c r="P83" s="65"/>
      <c r="Q83" s="65"/>
      <c r="R83" s="65"/>
      <c r="S83" s="65"/>
      <c r="T83" s="65"/>
      <c r="U83" s="65"/>
      <c r="V83" s="65"/>
      <c r="W83" s="65"/>
      <c r="X83" s="65"/>
      <c r="Y83" s="65"/>
      <c r="Z83" s="65"/>
      <c r="AA83" s="65"/>
      <c r="AB83" s="65"/>
      <c r="AC83" s="65"/>
      <c r="AD83" s="65"/>
      <c r="AE83" s="65"/>
      <c r="AF83" s="65"/>
      <c r="AG83" s="65"/>
    </row>
    <row r="84" spans="2:33" ht="15.65" customHeight="1" outlineLevel="1">
      <c r="C84" s="1"/>
      <c r="D84" s="74"/>
      <c r="E84" s="14"/>
      <c r="F84" s="14"/>
      <c r="G84" s="14"/>
      <c r="H84" s="14"/>
      <c r="I84" s="14"/>
      <c r="J84" s="14"/>
      <c r="M84" s="65"/>
      <c r="N84" s="65"/>
      <c r="O84" s="65"/>
      <c r="P84" s="65"/>
      <c r="Q84" s="65"/>
      <c r="R84" s="65"/>
      <c r="S84" s="65"/>
      <c r="T84" s="65"/>
      <c r="U84" s="65"/>
      <c r="V84" s="65"/>
      <c r="W84" s="65"/>
      <c r="X84" s="65"/>
      <c r="Y84" s="65"/>
      <c r="Z84" s="65"/>
      <c r="AA84" s="65"/>
      <c r="AB84" s="65"/>
      <c r="AC84" s="65"/>
      <c r="AD84" s="65"/>
      <c r="AE84" s="65"/>
      <c r="AF84" s="65"/>
      <c r="AG84" s="65"/>
    </row>
    <row r="85" spans="2:33" ht="15.65" customHeight="1" outlineLevel="1">
      <c r="C85" s="65" t="s">
        <v>177</v>
      </c>
      <c r="D85" s="44" t="s">
        <v>66</v>
      </c>
      <c r="E85" s="136"/>
      <c r="F85" s="136"/>
      <c r="G85" s="136"/>
      <c r="H85" s="136"/>
      <c r="I85" s="136"/>
      <c r="J85" s="77">
        <f>SUM(E83:J83)*SUM(E69:J69)/SUM(E79:J79)</f>
        <v>62.640586797066014</v>
      </c>
      <c r="M85" s="65"/>
      <c r="N85" s="65"/>
      <c r="O85" s="65"/>
      <c r="P85" s="65"/>
      <c r="Q85" s="65"/>
      <c r="R85" s="65"/>
      <c r="S85" s="65"/>
      <c r="T85" s="65"/>
      <c r="U85" s="65"/>
      <c r="V85" s="65"/>
      <c r="W85" s="65"/>
      <c r="X85" s="65"/>
      <c r="Y85" s="65"/>
      <c r="Z85" s="65"/>
      <c r="AA85" s="65"/>
      <c r="AB85" s="65"/>
      <c r="AC85" s="65"/>
      <c r="AD85" s="65"/>
      <c r="AE85" s="65"/>
      <c r="AF85" s="65"/>
      <c r="AG85" s="65"/>
    </row>
    <row r="86" spans="2:33" ht="15.65" customHeight="1" outlineLevel="1">
      <c r="C86" s="65" t="s">
        <v>175</v>
      </c>
      <c r="D86" s="44" t="s">
        <v>66</v>
      </c>
      <c r="E86" s="145"/>
      <c r="F86" s="145"/>
      <c r="G86" s="145"/>
      <c r="H86" s="145"/>
      <c r="I86" s="145"/>
      <c r="J86" s="124">
        <f>SUM(E83:J83)-J85</f>
        <v>577.85941320293398</v>
      </c>
      <c r="M86" s="65"/>
      <c r="N86" s="65"/>
      <c r="O86" s="65"/>
      <c r="P86" s="65"/>
      <c r="Q86" s="65"/>
      <c r="R86" s="65"/>
      <c r="S86" s="65"/>
      <c r="T86" s="65"/>
      <c r="U86" s="65"/>
      <c r="V86" s="65"/>
      <c r="W86" s="65"/>
      <c r="X86" s="65"/>
      <c r="Y86" s="65"/>
      <c r="Z86" s="65"/>
      <c r="AA86" s="65"/>
      <c r="AB86" s="65"/>
      <c r="AC86" s="65"/>
      <c r="AD86" s="65"/>
      <c r="AE86" s="65"/>
      <c r="AF86" s="65"/>
      <c r="AG86" s="65"/>
    </row>
    <row r="87" spans="2:33" ht="15.65" customHeight="1">
      <c r="C87" s="1"/>
      <c r="D87" s="74"/>
      <c r="E87" s="14"/>
      <c r="F87" s="14"/>
      <c r="G87" s="14"/>
      <c r="H87" s="14"/>
      <c r="I87" s="14"/>
      <c r="J87" s="14"/>
      <c r="M87" s="65"/>
      <c r="N87" s="65"/>
      <c r="O87" s="65"/>
      <c r="P87" s="65"/>
      <c r="Q87" s="65"/>
      <c r="R87" s="65"/>
      <c r="S87" s="65"/>
      <c r="T87" s="65"/>
      <c r="U87" s="65"/>
      <c r="V87" s="65"/>
      <c r="W87" s="65"/>
      <c r="X87" s="65"/>
      <c r="Y87" s="65"/>
      <c r="Z87" s="65"/>
      <c r="AA87" s="65"/>
      <c r="AB87" s="65"/>
      <c r="AC87" s="65"/>
      <c r="AD87" s="65"/>
      <c r="AE87" s="65"/>
      <c r="AF87" s="65"/>
      <c r="AG87" s="65"/>
    </row>
    <row r="88" spans="2:33" ht="15.65" customHeight="1">
      <c r="B88" s="3" t="s">
        <v>173</v>
      </c>
      <c r="C88" s="4"/>
      <c r="D88" s="46" t="str">
        <f>$D$22</f>
        <v>Units:</v>
      </c>
      <c r="E88" s="118">
        <f>$E$20</f>
        <v>44196</v>
      </c>
      <c r="F88" s="118">
        <f>$F$20</f>
        <v>44561</v>
      </c>
      <c r="G88" s="118">
        <f>$G$20</f>
        <v>44926</v>
      </c>
      <c r="H88" s="118">
        <f>$H$20</f>
        <v>45291</v>
      </c>
      <c r="I88" s="118">
        <f>$I$20</f>
        <v>45657</v>
      </c>
      <c r="J88" s="118">
        <f>$J$20</f>
        <v>46022</v>
      </c>
      <c r="L88" s="65"/>
      <c r="M88" s="65"/>
      <c r="N88" s="65"/>
      <c r="O88" s="65"/>
      <c r="P88" s="65"/>
      <c r="Q88" s="65"/>
      <c r="R88" s="65"/>
      <c r="S88" s="65"/>
      <c r="T88" s="65"/>
      <c r="U88" s="65"/>
      <c r="V88" s="65"/>
      <c r="W88" s="65"/>
      <c r="X88" s="65"/>
      <c r="Y88" s="65"/>
      <c r="Z88" s="65"/>
      <c r="AA88" s="65"/>
      <c r="AB88" s="65"/>
      <c r="AC88" s="65"/>
      <c r="AD88" s="65"/>
      <c r="AE88" s="65"/>
      <c r="AF88" s="65"/>
      <c r="AG88" s="65"/>
    </row>
    <row r="89" spans="2:33" ht="15.65" customHeight="1" outlineLevel="1">
      <c r="C89" s="1"/>
      <c r="D89" s="74"/>
      <c r="E89" s="90"/>
      <c r="F89" s="90"/>
      <c r="G89" s="90"/>
      <c r="H89" s="90"/>
      <c r="I89" s="90"/>
      <c r="J89" s="90"/>
      <c r="L89" s="65"/>
      <c r="M89" s="65"/>
      <c r="N89" s="65"/>
      <c r="O89" s="65"/>
      <c r="P89" s="65"/>
      <c r="Q89" s="65"/>
      <c r="R89" s="65"/>
      <c r="S89" s="65"/>
      <c r="T89" s="65"/>
      <c r="U89" s="65"/>
      <c r="V89" s="65"/>
      <c r="W89" s="65"/>
      <c r="X89" s="65"/>
      <c r="Y89" s="65"/>
      <c r="Z89" s="65"/>
      <c r="AA89" s="65"/>
      <c r="AB89" s="65"/>
      <c r="AC89" s="65"/>
      <c r="AD89" s="65"/>
      <c r="AE89" s="65"/>
      <c r="AF89" s="65"/>
      <c r="AG89" s="65"/>
    </row>
    <row r="90" spans="2:33" ht="15.65" customHeight="1" outlineLevel="1">
      <c r="C90" s="65" t="s">
        <v>50</v>
      </c>
      <c r="D90" s="44" t="s">
        <v>66</v>
      </c>
      <c r="E90" s="146">
        <f>E33</f>
        <v>-1000</v>
      </c>
      <c r="F90" s="146">
        <f t="shared" ref="F90:J90" si="9">F33</f>
        <v>-1150</v>
      </c>
      <c r="G90" s="146">
        <f t="shared" si="9"/>
        <v>-1150</v>
      </c>
      <c r="H90" s="146">
        <f t="shared" si="9"/>
        <v>-900</v>
      </c>
      <c r="I90" s="146">
        <f t="shared" si="9"/>
        <v>-900</v>
      </c>
      <c r="J90" s="146">
        <f t="shared" si="9"/>
        <v>0</v>
      </c>
      <c r="L90" s="65"/>
      <c r="M90" s="65"/>
      <c r="N90" s="65"/>
      <c r="O90" s="65"/>
      <c r="P90" s="65"/>
      <c r="Q90" s="65"/>
      <c r="R90" s="65"/>
      <c r="S90" s="65"/>
      <c r="T90" s="65"/>
      <c r="U90" s="65"/>
      <c r="V90" s="65"/>
      <c r="W90" s="65"/>
      <c r="X90" s="65"/>
      <c r="Y90" s="65"/>
      <c r="Z90" s="65"/>
      <c r="AA90" s="65"/>
      <c r="AB90" s="65"/>
      <c r="AC90" s="65"/>
      <c r="AD90" s="65"/>
      <c r="AE90" s="65"/>
      <c r="AF90" s="65"/>
      <c r="AG90" s="65"/>
    </row>
    <row r="91" spans="2:33" ht="15.65" customHeight="1" outlineLevel="1">
      <c r="C91" s="65" t="s">
        <v>109</v>
      </c>
      <c r="D91" s="44" t="s">
        <v>66</v>
      </c>
      <c r="E91" s="80">
        <f>E90-E83</f>
        <v>-1114</v>
      </c>
      <c r="F91" s="80">
        <f t="shared" ref="F91:J91" si="10">F90-F83</f>
        <v>-1264</v>
      </c>
      <c r="G91" s="80">
        <f t="shared" si="10"/>
        <v>-1264</v>
      </c>
      <c r="H91" s="80">
        <f t="shared" si="10"/>
        <v>-1014</v>
      </c>
      <c r="I91" s="80">
        <f t="shared" si="10"/>
        <v>-1014</v>
      </c>
      <c r="J91" s="80">
        <f t="shared" si="10"/>
        <v>-70.5</v>
      </c>
      <c r="L91" s="65"/>
      <c r="M91" s="140"/>
      <c r="N91" s="101"/>
      <c r="O91" s="65"/>
      <c r="P91" s="65"/>
      <c r="Q91" s="65"/>
      <c r="R91" s="65"/>
      <c r="S91" s="65"/>
      <c r="T91" s="65"/>
      <c r="U91" s="65"/>
      <c r="V91" s="65"/>
      <c r="W91" s="65"/>
      <c r="X91" s="65"/>
      <c r="Y91" s="65"/>
      <c r="Z91" s="65"/>
      <c r="AA91" s="65"/>
      <c r="AB91" s="65"/>
      <c r="AC91" s="65"/>
      <c r="AD91" s="65"/>
      <c r="AE91" s="65"/>
      <c r="AF91" s="65"/>
      <c r="AG91" s="65"/>
    </row>
    <row r="92" spans="2:33" ht="15.65" customHeight="1" outlineLevel="1">
      <c r="C92" s="1"/>
      <c r="D92" s="74"/>
      <c r="E92" s="90"/>
      <c r="F92" s="90"/>
      <c r="G92" s="90"/>
      <c r="H92" s="90"/>
      <c r="I92" s="90"/>
      <c r="J92" s="90"/>
      <c r="L92" s="65"/>
      <c r="M92" s="140"/>
      <c r="N92" s="101"/>
      <c r="O92" s="65"/>
      <c r="P92" s="65"/>
      <c r="Q92" s="65"/>
      <c r="R92" s="65"/>
      <c r="S92" s="65"/>
      <c r="T92" s="65"/>
      <c r="U92" s="65"/>
      <c r="V92" s="65"/>
      <c r="W92" s="65"/>
      <c r="X92" s="65"/>
      <c r="Y92" s="65"/>
      <c r="Z92" s="65"/>
      <c r="AA92" s="65"/>
      <c r="AB92" s="65"/>
      <c r="AC92" s="65"/>
      <c r="AD92" s="65"/>
      <c r="AE92" s="65"/>
      <c r="AF92" s="65"/>
      <c r="AG92" s="65"/>
    </row>
    <row r="93" spans="2:33" ht="15.65" customHeight="1" outlineLevel="1">
      <c r="C93" s="107" t="s">
        <v>167</v>
      </c>
      <c r="D93" s="44" t="s">
        <v>66</v>
      </c>
      <c r="E93" s="77">
        <f t="shared" ref="E93:J93" si="11">E46</f>
        <v>0</v>
      </c>
      <c r="F93" s="77">
        <f t="shared" si="11"/>
        <v>0</v>
      </c>
      <c r="G93" s="77">
        <f t="shared" si="11"/>
        <v>0</v>
      </c>
      <c r="H93" s="77">
        <f t="shared" si="11"/>
        <v>0</v>
      </c>
      <c r="I93" s="77">
        <f t="shared" si="11"/>
        <v>0</v>
      </c>
      <c r="J93" s="77">
        <f t="shared" si="11"/>
        <v>8190</v>
      </c>
      <c r="L93" s="101"/>
      <c r="M93" s="140"/>
      <c r="N93" s="114"/>
      <c r="O93" s="65"/>
      <c r="P93" s="65"/>
      <c r="Q93" s="65"/>
      <c r="R93" s="65"/>
      <c r="S93" s="65"/>
      <c r="T93" s="65"/>
      <c r="U93" s="65"/>
      <c r="V93" s="65"/>
      <c r="W93" s="65"/>
      <c r="X93" s="65"/>
      <c r="Y93" s="65"/>
      <c r="Z93" s="65"/>
      <c r="AA93" s="65"/>
      <c r="AB93" s="65"/>
      <c r="AC93" s="65"/>
      <c r="AD93" s="65"/>
      <c r="AE93" s="65"/>
      <c r="AF93" s="65"/>
      <c r="AG93" s="65"/>
    </row>
    <row r="94" spans="2:33" ht="15.65" customHeight="1" outlineLevel="1">
      <c r="C94" s="108" t="s">
        <v>168</v>
      </c>
      <c r="D94" s="68" t="s">
        <v>66</v>
      </c>
      <c r="E94" s="87">
        <f t="shared" ref="E94:J94" si="12">E59</f>
        <v>0</v>
      </c>
      <c r="F94" s="87">
        <f t="shared" si="12"/>
        <v>0</v>
      </c>
      <c r="G94" s="87">
        <f t="shared" si="12"/>
        <v>0</v>
      </c>
      <c r="H94" s="87">
        <f t="shared" si="12"/>
        <v>0</v>
      </c>
      <c r="I94" s="87">
        <f t="shared" si="12"/>
        <v>0</v>
      </c>
      <c r="J94" s="87">
        <f t="shared" si="12"/>
        <v>1400</v>
      </c>
      <c r="L94" s="101"/>
      <c r="M94" s="140"/>
      <c r="N94" s="114"/>
      <c r="O94" s="65"/>
      <c r="P94" s="65"/>
      <c r="Q94" s="65"/>
      <c r="R94" s="65"/>
      <c r="S94" s="65"/>
      <c r="T94" s="65"/>
      <c r="U94" s="65"/>
      <c r="V94" s="65"/>
      <c r="W94" s="65"/>
      <c r="X94" s="65"/>
      <c r="Y94" s="65"/>
      <c r="Z94" s="65"/>
      <c r="AA94" s="65"/>
      <c r="AB94" s="65"/>
      <c r="AC94" s="65"/>
      <c r="AD94" s="65"/>
      <c r="AE94" s="65"/>
      <c r="AF94" s="65"/>
      <c r="AG94" s="65"/>
    </row>
    <row r="95" spans="2:33" ht="15.65" customHeight="1" outlineLevel="1">
      <c r="C95" s="1" t="s">
        <v>165</v>
      </c>
      <c r="D95" s="44" t="s">
        <v>66</v>
      </c>
      <c r="E95" s="88">
        <f>SUM(E93:E94)</f>
        <v>0</v>
      </c>
      <c r="F95" s="88">
        <f t="shared" ref="F95:J95" si="13">SUM(F93:F94)</f>
        <v>0</v>
      </c>
      <c r="G95" s="88">
        <f t="shared" si="13"/>
        <v>0</v>
      </c>
      <c r="H95" s="88">
        <f t="shared" si="13"/>
        <v>0</v>
      </c>
      <c r="I95" s="88">
        <f t="shared" si="13"/>
        <v>0</v>
      </c>
      <c r="J95" s="88">
        <f t="shared" si="13"/>
        <v>9590</v>
      </c>
      <c r="L95" s="65"/>
      <c r="M95" s="140"/>
      <c r="N95" s="114"/>
      <c r="O95" s="65"/>
      <c r="P95" s="65"/>
      <c r="Q95" s="65"/>
      <c r="R95" s="65"/>
      <c r="S95" s="65"/>
      <c r="T95" s="65"/>
      <c r="U95" s="65"/>
      <c r="V95" s="65"/>
      <c r="W95" s="65"/>
      <c r="X95" s="65"/>
      <c r="Y95" s="65"/>
      <c r="Z95" s="65"/>
      <c r="AA95" s="65"/>
      <c r="AB95" s="65"/>
      <c r="AC95" s="65"/>
      <c r="AD95" s="65"/>
      <c r="AE95" s="65"/>
      <c r="AF95" s="65"/>
      <c r="AG95" s="65"/>
    </row>
    <row r="96" spans="2:33" ht="15.65" customHeight="1" outlineLevel="1">
      <c r="C96" s="107" t="s">
        <v>171</v>
      </c>
      <c r="D96" s="44" t="s">
        <v>66</v>
      </c>
      <c r="E96" s="136"/>
      <c r="F96" s="136"/>
      <c r="G96" s="136"/>
      <c r="H96" s="136"/>
      <c r="I96" s="136"/>
      <c r="J96" s="77">
        <f>MIN(0,-(SUM(E49:J49)+SUM(E23:J23)-J85)*Carried_Interest)</f>
        <v>-187.47188264058681</v>
      </c>
      <c r="L96" s="65"/>
      <c r="M96" s="140"/>
      <c r="N96" s="114"/>
      <c r="O96" s="65"/>
      <c r="P96" s="65"/>
      <c r="Q96" s="65"/>
      <c r="R96" s="65"/>
      <c r="S96" s="65"/>
      <c r="T96" s="65"/>
      <c r="U96" s="65"/>
      <c r="V96" s="65"/>
      <c r="W96" s="65"/>
      <c r="X96" s="65"/>
      <c r="Y96" s="65"/>
      <c r="Z96" s="65"/>
      <c r="AA96" s="65"/>
      <c r="AB96" s="65"/>
      <c r="AC96" s="65"/>
      <c r="AD96" s="65"/>
      <c r="AE96" s="65"/>
      <c r="AF96" s="65"/>
      <c r="AG96" s="65"/>
    </row>
    <row r="97" spans="3:33" ht="15.65" customHeight="1" outlineLevel="1">
      <c r="C97" s="108" t="s">
        <v>166</v>
      </c>
      <c r="D97" s="68" t="s">
        <v>66</v>
      </c>
      <c r="E97" s="153"/>
      <c r="F97" s="153"/>
      <c r="G97" s="153"/>
      <c r="H97" s="153"/>
      <c r="I97" s="153"/>
      <c r="J97" s="95">
        <f>MIN(0,-(SUM(E95:J95)+SUM(E91:J91))*Carried_Interest-SUM(E96:J96))</f>
        <v>-582.42811735941325</v>
      </c>
      <c r="L97" s="65"/>
      <c r="M97" s="140"/>
      <c r="N97" s="114"/>
      <c r="O97" s="65"/>
      <c r="P97" s="65"/>
      <c r="Q97" s="65"/>
      <c r="R97" s="65"/>
      <c r="S97" s="65"/>
      <c r="T97" s="65"/>
      <c r="U97" s="65"/>
      <c r="V97" s="65"/>
      <c r="W97" s="65"/>
      <c r="X97" s="65"/>
      <c r="Y97" s="65"/>
      <c r="Z97" s="65"/>
      <c r="AA97" s="65"/>
      <c r="AB97" s="65"/>
      <c r="AC97" s="65"/>
      <c r="AD97" s="65"/>
      <c r="AE97" s="65"/>
      <c r="AF97" s="65"/>
      <c r="AG97" s="65"/>
    </row>
    <row r="98" spans="3:33" ht="15.65" customHeight="1" outlineLevel="1">
      <c r="C98" s="106" t="s">
        <v>146</v>
      </c>
      <c r="D98" s="44" t="s">
        <v>66</v>
      </c>
      <c r="E98" s="88">
        <f>SUM(E95:E97)</f>
        <v>0</v>
      </c>
      <c r="F98" s="88">
        <f t="shared" ref="F98:J98" si="14">SUM(F95:F97)</f>
        <v>0</v>
      </c>
      <c r="G98" s="88">
        <f t="shared" si="14"/>
        <v>0</v>
      </c>
      <c r="H98" s="88">
        <f t="shared" si="14"/>
        <v>0</v>
      </c>
      <c r="I98" s="88">
        <f t="shared" si="14"/>
        <v>0</v>
      </c>
      <c r="J98" s="88">
        <f t="shared" si="14"/>
        <v>8820.1</v>
      </c>
      <c r="L98" s="65"/>
      <c r="M98" s="140"/>
      <c r="N98" s="65"/>
      <c r="O98" s="65"/>
      <c r="P98" s="65"/>
      <c r="Q98" s="65"/>
      <c r="R98" s="65"/>
      <c r="S98" s="65"/>
      <c r="T98" s="65"/>
      <c r="U98" s="65"/>
      <c r="V98" s="65"/>
      <c r="W98" s="65"/>
      <c r="X98" s="65"/>
      <c r="Y98" s="65"/>
      <c r="Z98" s="65"/>
      <c r="AA98" s="65"/>
      <c r="AB98" s="65"/>
      <c r="AC98" s="65"/>
      <c r="AD98" s="65"/>
      <c r="AE98" s="65"/>
      <c r="AF98" s="65"/>
      <c r="AG98" s="65"/>
    </row>
    <row r="99" spans="3:33" ht="15.65" customHeight="1" outlineLevel="1">
      <c r="C99" s="65"/>
      <c r="D99" s="44"/>
      <c r="E99" s="71"/>
      <c r="F99" s="71"/>
      <c r="G99" s="71"/>
      <c r="H99" s="71"/>
      <c r="I99" s="71"/>
      <c r="J99" s="71"/>
      <c r="L99" s="65"/>
      <c r="M99" s="65"/>
      <c r="N99" s="65"/>
      <c r="O99" s="65"/>
      <c r="P99" s="65"/>
      <c r="Q99" s="65"/>
      <c r="R99" s="65"/>
      <c r="S99" s="65"/>
      <c r="T99" s="65"/>
      <c r="U99" s="65"/>
      <c r="V99" s="65"/>
      <c r="W99" s="65"/>
      <c r="X99" s="65"/>
      <c r="Y99" s="65"/>
      <c r="Z99" s="65"/>
      <c r="AA99" s="65"/>
      <c r="AB99" s="65"/>
      <c r="AC99" s="65"/>
      <c r="AD99" s="65"/>
      <c r="AE99" s="65"/>
      <c r="AF99" s="65"/>
      <c r="AG99" s="65"/>
    </row>
    <row r="100" spans="3:33" ht="15.65" customHeight="1" outlineLevel="1">
      <c r="C100" s="1" t="s">
        <v>178</v>
      </c>
      <c r="D100" s="44" t="s">
        <v>66</v>
      </c>
      <c r="E100" s="71"/>
      <c r="F100" s="71"/>
      <c r="G100" s="71"/>
      <c r="H100" s="71"/>
      <c r="I100" s="71"/>
      <c r="J100" s="99">
        <f>J93+J97</f>
        <v>7607.5718826405864</v>
      </c>
      <c r="L100" s="65"/>
      <c r="M100" s="65"/>
      <c r="N100" s="65"/>
      <c r="O100" s="65"/>
      <c r="P100" s="65"/>
      <c r="Q100" s="65"/>
      <c r="R100" s="65"/>
      <c r="S100" s="65"/>
      <c r="T100" s="65"/>
      <c r="U100" s="65"/>
      <c r="V100" s="65"/>
      <c r="W100" s="65"/>
      <c r="X100" s="65"/>
      <c r="Y100" s="65"/>
      <c r="Z100" s="65"/>
      <c r="AA100" s="65"/>
      <c r="AB100" s="65"/>
      <c r="AC100" s="65"/>
      <c r="AD100" s="65"/>
      <c r="AE100" s="65"/>
      <c r="AF100" s="65"/>
      <c r="AG100" s="65"/>
    </row>
    <row r="101" spans="3:33" ht="15.65" customHeight="1" outlineLevel="1">
      <c r="C101" s="65"/>
      <c r="D101" s="44"/>
      <c r="E101" s="71"/>
      <c r="F101" s="71"/>
      <c r="G101" s="71"/>
      <c r="H101" s="71"/>
      <c r="I101" s="71"/>
      <c r="J101" s="71"/>
      <c r="L101" s="65"/>
      <c r="M101" s="65"/>
      <c r="N101" s="65"/>
      <c r="O101" s="65"/>
      <c r="P101" s="65"/>
      <c r="Q101" s="65"/>
      <c r="R101" s="65"/>
      <c r="S101" s="65"/>
      <c r="T101" s="65"/>
      <c r="U101" s="65"/>
      <c r="V101" s="65"/>
      <c r="W101" s="65"/>
      <c r="X101" s="65"/>
      <c r="Y101" s="65"/>
      <c r="Z101" s="65"/>
      <c r="AA101" s="65"/>
      <c r="AB101" s="65"/>
      <c r="AC101" s="65"/>
      <c r="AD101" s="65"/>
      <c r="AE101" s="65"/>
      <c r="AF101" s="65"/>
      <c r="AG101" s="65"/>
    </row>
    <row r="102" spans="3:33" ht="15.65" customHeight="1" outlineLevel="1">
      <c r="C102" s="1" t="s">
        <v>174</v>
      </c>
      <c r="D102" s="44" t="s">
        <v>66</v>
      </c>
      <c r="E102" s="99">
        <f>E90+E95</f>
        <v>-1000</v>
      </c>
      <c r="F102" s="99">
        <f t="shared" ref="F102:J102" si="15">F90+F95</f>
        <v>-1150</v>
      </c>
      <c r="G102" s="99">
        <f t="shared" si="15"/>
        <v>-1150</v>
      </c>
      <c r="H102" s="99">
        <f t="shared" si="15"/>
        <v>-900</v>
      </c>
      <c r="I102" s="99">
        <f t="shared" si="15"/>
        <v>-900</v>
      </c>
      <c r="J102" s="99">
        <f t="shared" si="15"/>
        <v>9590</v>
      </c>
      <c r="L102" s="65"/>
      <c r="M102" s="65"/>
      <c r="N102" s="65"/>
      <c r="O102" s="65"/>
      <c r="P102" s="65"/>
      <c r="Q102" s="65"/>
      <c r="R102" s="65"/>
      <c r="S102" s="65"/>
      <c r="T102" s="65"/>
      <c r="U102" s="65"/>
      <c r="V102" s="65"/>
      <c r="W102" s="65"/>
      <c r="X102" s="65"/>
      <c r="Y102" s="65"/>
      <c r="Z102" s="65"/>
      <c r="AA102" s="65"/>
      <c r="AB102" s="65"/>
      <c r="AC102" s="65"/>
      <c r="AD102" s="65"/>
      <c r="AE102" s="65"/>
      <c r="AF102" s="65"/>
      <c r="AG102" s="65"/>
    </row>
    <row r="103" spans="3:33" ht="15.65" customHeight="1" outlineLevel="1">
      <c r="C103" s="1" t="s">
        <v>172</v>
      </c>
      <c r="D103" s="44" t="s">
        <v>66</v>
      </c>
      <c r="E103" s="122">
        <f>E91+E98</f>
        <v>-1114</v>
      </c>
      <c r="F103" s="122">
        <f t="shared" ref="F103:J103" si="16">F91+F98</f>
        <v>-1264</v>
      </c>
      <c r="G103" s="122">
        <f t="shared" si="16"/>
        <v>-1264</v>
      </c>
      <c r="H103" s="122">
        <f t="shared" si="16"/>
        <v>-1014</v>
      </c>
      <c r="I103" s="122">
        <f t="shared" si="16"/>
        <v>-1014</v>
      </c>
      <c r="J103" s="122">
        <f t="shared" si="16"/>
        <v>8749.6</v>
      </c>
      <c r="L103" s="65"/>
      <c r="M103" s="138"/>
      <c r="N103" s="65"/>
      <c r="O103" s="65"/>
      <c r="P103" s="65"/>
      <c r="Q103" s="65"/>
      <c r="R103" s="65"/>
      <c r="S103" s="65"/>
      <c r="T103" s="65"/>
      <c r="U103" s="65"/>
      <c r="V103" s="65"/>
      <c r="W103" s="65"/>
      <c r="X103" s="65"/>
      <c r="Y103" s="65"/>
      <c r="Z103" s="65"/>
      <c r="AA103" s="65"/>
      <c r="AB103" s="65"/>
      <c r="AC103" s="65"/>
      <c r="AD103" s="65"/>
      <c r="AE103" s="65"/>
      <c r="AF103" s="65"/>
      <c r="AG103" s="65"/>
    </row>
    <row r="104" spans="3:33" ht="15.65" customHeight="1" outlineLevel="1">
      <c r="C104" s="65"/>
      <c r="D104" s="44"/>
      <c r="E104" s="71"/>
      <c r="F104" s="71"/>
      <c r="G104" s="71"/>
      <c r="H104" s="71"/>
      <c r="I104" s="71"/>
      <c r="J104" s="71"/>
      <c r="L104" s="65"/>
      <c r="M104" s="141"/>
      <c r="N104" s="65"/>
      <c r="O104" s="65"/>
      <c r="P104" s="65"/>
      <c r="Q104" s="65"/>
      <c r="R104" s="65"/>
      <c r="S104" s="65"/>
      <c r="T104" s="65"/>
      <c r="U104" s="65"/>
      <c r="V104" s="65"/>
      <c r="W104" s="65"/>
      <c r="X104" s="65"/>
      <c r="Y104" s="65"/>
      <c r="Z104" s="65"/>
      <c r="AA104" s="65"/>
      <c r="AB104" s="65"/>
      <c r="AC104" s="65"/>
      <c r="AD104" s="65"/>
      <c r="AE104" s="65"/>
      <c r="AF104" s="65"/>
      <c r="AG104" s="65"/>
    </row>
    <row r="105" spans="3:33" outlineLevel="1">
      <c r="C105" s="130" t="s">
        <v>153</v>
      </c>
      <c r="D105" s="126" t="s">
        <v>69</v>
      </c>
      <c r="E105" s="148">
        <f>-SUM(E95:J95)/SUM(E90:J90)</f>
        <v>1.8803921568627451</v>
      </c>
      <c r="L105" s="65"/>
      <c r="M105" s="65"/>
      <c r="N105" s="65"/>
      <c r="O105" s="65"/>
      <c r="P105" s="65"/>
      <c r="Q105" s="65"/>
      <c r="R105" s="65"/>
      <c r="S105" s="65"/>
      <c r="T105" s="65"/>
      <c r="U105" s="65"/>
      <c r="V105" s="65"/>
      <c r="W105" s="65"/>
      <c r="X105" s="65"/>
      <c r="Y105" s="65"/>
      <c r="Z105" s="65"/>
      <c r="AA105" s="65"/>
      <c r="AB105" s="65"/>
      <c r="AC105" s="65"/>
      <c r="AD105" s="65"/>
      <c r="AE105" s="65"/>
      <c r="AF105" s="65"/>
      <c r="AG105" s="65"/>
    </row>
    <row r="106" spans="3:33" outlineLevel="1">
      <c r="C106" s="147" t="s">
        <v>155</v>
      </c>
      <c r="D106" s="127" t="s">
        <v>63</v>
      </c>
      <c r="E106" s="149">
        <f>IRR(E102:J102)</f>
        <v>0.21321542478518785</v>
      </c>
      <c r="L106" s="65"/>
      <c r="M106" s="65"/>
      <c r="N106" s="65"/>
      <c r="O106" s="65"/>
      <c r="P106" s="65"/>
      <c r="Q106" s="65"/>
      <c r="R106" s="65"/>
      <c r="S106" s="65"/>
      <c r="T106" s="65"/>
      <c r="U106" s="65"/>
      <c r="V106" s="65"/>
      <c r="W106" s="65"/>
      <c r="X106" s="65"/>
      <c r="Y106" s="65"/>
      <c r="Z106" s="65"/>
      <c r="AA106" s="65"/>
      <c r="AB106" s="65"/>
      <c r="AC106" s="65"/>
      <c r="AD106" s="65"/>
      <c r="AE106" s="65"/>
      <c r="AF106" s="65"/>
      <c r="AG106" s="65"/>
    </row>
    <row r="107" spans="3:33" ht="15.65" customHeight="1" outlineLevel="1">
      <c r="C107" s="147" t="s">
        <v>161</v>
      </c>
      <c r="D107" s="127" t="s">
        <v>63</v>
      </c>
      <c r="E107" s="149">
        <f>IRR(E103:J103)</f>
        <v>0.1448767173033001</v>
      </c>
      <c r="L107" s="65"/>
      <c r="M107" s="65"/>
      <c r="N107" s="65"/>
      <c r="O107" s="65"/>
      <c r="P107" s="65"/>
      <c r="Q107" s="65"/>
      <c r="R107" s="65"/>
      <c r="S107" s="65"/>
      <c r="T107" s="65"/>
      <c r="U107" s="65"/>
      <c r="V107" s="65"/>
      <c r="W107" s="65"/>
      <c r="X107" s="65"/>
      <c r="Y107" s="65"/>
      <c r="Z107" s="65"/>
      <c r="AA107" s="65"/>
      <c r="AB107" s="65"/>
      <c r="AC107" s="65"/>
      <c r="AD107" s="65"/>
      <c r="AE107" s="65"/>
      <c r="AF107" s="65"/>
      <c r="AG107" s="65"/>
    </row>
    <row r="108" spans="3:33" ht="15.65" customHeight="1" outlineLevel="1">
      <c r="C108" s="147"/>
      <c r="D108" s="128"/>
      <c r="E108" s="150"/>
      <c r="L108" s="65"/>
      <c r="M108" s="65"/>
      <c r="N108" s="65"/>
      <c r="O108" s="65"/>
      <c r="P108" s="65"/>
      <c r="Q108" s="65"/>
      <c r="R108" s="65"/>
      <c r="S108" s="65"/>
      <c r="T108" s="65"/>
      <c r="U108" s="65"/>
      <c r="V108" s="65"/>
      <c r="W108" s="65"/>
      <c r="X108" s="65"/>
      <c r="Y108" s="65"/>
      <c r="Z108" s="65"/>
      <c r="AA108" s="65"/>
      <c r="AB108" s="65"/>
      <c r="AC108" s="65"/>
      <c r="AD108" s="65"/>
      <c r="AE108" s="65"/>
      <c r="AF108" s="65"/>
      <c r="AG108" s="65"/>
    </row>
    <row r="109" spans="3:33" ht="15.65" customHeight="1" outlineLevel="1">
      <c r="C109" s="147" t="s">
        <v>152</v>
      </c>
      <c r="D109" s="127" t="s">
        <v>69</v>
      </c>
      <c r="E109" s="151">
        <f>-SUM(E98:J98)/SUM(E91:J91)</f>
        <v>1.5364689486978487</v>
      </c>
      <c r="F109" s="65" t="s">
        <v>179</v>
      </c>
      <c r="L109" s="65"/>
      <c r="M109" s="65"/>
      <c r="N109" s="65"/>
      <c r="O109" s="65"/>
      <c r="P109" s="65"/>
      <c r="Q109" s="65"/>
      <c r="R109" s="65"/>
      <c r="S109" s="65"/>
      <c r="T109" s="65"/>
      <c r="U109" s="65"/>
      <c r="V109" s="65"/>
      <c r="W109" s="65"/>
      <c r="X109" s="65"/>
      <c r="Y109" s="65"/>
      <c r="Z109" s="65"/>
      <c r="AA109" s="65"/>
      <c r="AB109" s="65"/>
      <c r="AC109" s="65"/>
      <c r="AD109" s="65"/>
      <c r="AE109" s="65"/>
      <c r="AF109" s="65"/>
      <c r="AG109" s="65"/>
    </row>
    <row r="110" spans="3:33" ht="15.65" customHeight="1" outlineLevel="1">
      <c r="C110" s="147" t="s">
        <v>169</v>
      </c>
      <c r="D110" s="127" t="s">
        <v>69</v>
      </c>
      <c r="E110" s="151">
        <f>-(SUM(E94:J94)+SUM(E96:J96))/SUM(E91:J91)</f>
        <v>0.21122343303883168</v>
      </c>
      <c r="F110" s="65" t="s">
        <v>180</v>
      </c>
      <c r="G110" s="1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row>
    <row r="111" spans="3:33" ht="15.65" customHeight="1" outlineLevel="1">
      <c r="C111" s="131" t="s">
        <v>154</v>
      </c>
      <c r="D111" s="129" t="s">
        <v>69</v>
      </c>
      <c r="E111" s="152">
        <f>E109-E110</f>
        <v>1.325245515659017</v>
      </c>
      <c r="F111" s="76"/>
      <c r="L111" s="65"/>
      <c r="M111" s="65"/>
      <c r="N111" s="65"/>
      <c r="O111" s="65"/>
      <c r="P111" s="65"/>
      <c r="Q111" s="65"/>
      <c r="R111" s="65"/>
      <c r="S111" s="65"/>
      <c r="T111" s="65"/>
      <c r="U111" s="65"/>
    </row>
    <row r="112" spans="3:33" ht="15.65" customHeight="1">
      <c r="C112" s="65"/>
      <c r="E112" s="76"/>
      <c r="L112" s="65"/>
      <c r="M112" s="65"/>
      <c r="N112" s="65"/>
      <c r="O112" s="65"/>
      <c r="P112" s="65"/>
      <c r="Q112" s="65"/>
      <c r="R112" s="65"/>
      <c r="S112" s="65"/>
      <c r="T112" s="65"/>
      <c r="U112" s="65"/>
    </row>
    <row r="113" spans="3:21" ht="15.65" customHeight="1">
      <c r="L113" s="65"/>
      <c r="M113" s="65"/>
      <c r="N113" s="65"/>
      <c r="O113" s="65"/>
      <c r="P113" s="65"/>
      <c r="Q113" s="65"/>
      <c r="R113" s="65"/>
      <c r="S113" s="65"/>
      <c r="T113" s="65"/>
      <c r="U113" s="65"/>
    </row>
    <row r="114" spans="3:21" ht="15.65" customHeight="1">
      <c r="C114" s="65"/>
      <c r="L114" s="65"/>
      <c r="M114" s="65"/>
      <c r="N114" s="65"/>
      <c r="O114" s="65"/>
      <c r="P114" s="65"/>
      <c r="Q114" s="65"/>
      <c r="R114" s="65"/>
      <c r="S114" s="65"/>
      <c r="T114" s="65"/>
      <c r="U114" s="65"/>
    </row>
    <row r="115" spans="3:21" ht="15.65" customHeight="1">
      <c r="L115" s="65"/>
      <c r="M115" s="65"/>
      <c r="N115" s="65"/>
      <c r="O115" s="65"/>
      <c r="P115" s="65"/>
      <c r="Q115" s="65"/>
      <c r="R115" s="65"/>
      <c r="S115" s="65"/>
      <c r="T115" s="65"/>
      <c r="U115" s="65"/>
    </row>
    <row r="116" spans="3:21" ht="15.65" customHeight="1">
      <c r="L116" s="65"/>
      <c r="M116" s="65"/>
      <c r="N116" s="65"/>
      <c r="O116" s="65"/>
      <c r="P116" s="65"/>
      <c r="Q116" s="65"/>
      <c r="R116" s="65"/>
      <c r="S116" s="65"/>
      <c r="T116" s="65"/>
      <c r="U116" s="65"/>
    </row>
    <row r="117" spans="3:21" ht="15.65" customHeight="1">
      <c r="L117" s="65"/>
      <c r="M117" s="65"/>
      <c r="N117" s="65"/>
      <c r="O117" s="65"/>
      <c r="P117" s="65"/>
      <c r="Q117" s="65"/>
      <c r="R117" s="65"/>
      <c r="S117" s="65"/>
      <c r="T117" s="65"/>
      <c r="U117" s="65"/>
    </row>
    <row r="118" spans="3:21" ht="15.65" customHeight="1">
      <c r="L118" s="65"/>
      <c r="M118" s="65"/>
      <c r="N118" s="65"/>
      <c r="O118" s="65"/>
      <c r="P118" s="65"/>
      <c r="Q118" s="65"/>
      <c r="R118" s="65"/>
      <c r="S118" s="65"/>
      <c r="T118" s="65"/>
      <c r="U118" s="65"/>
    </row>
    <row r="119" spans="3:21" ht="15.65" customHeight="1"/>
    <row r="120" spans="3:21" ht="15.65" customHeight="1"/>
    <row r="121" spans="3:21" ht="15.65" customHeight="1"/>
    <row r="122" spans="3:21" ht="15.65" customHeight="1"/>
    <row r="123" spans="3:21" ht="15.65" customHeight="1"/>
    <row r="124" spans="3:21" ht="15.65" customHeight="1"/>
    <row r="125" spans="3:21" ht="15.65" customHeight="1"/>
    <row r="126" spans="3:21" ht="15.65" customHeight="1"/>
    <row r="127" spans="3:21" ht="15.65" customHeight="1"/>
    <row r="128" spans="3:21" ht="15.65" customHeight="1"/>
    <row r="129" spans="3:12" ht="15.65" customHeight="1"/>
    <row r="130" spans="3:12" ht="15.65" customHeight="1"/>
    <row r="131" spans="3:12" ht="15.65" customHeight="1"/>
    <row r="132" spans="3:12" ht="15.65" customHeight="1"/>
    <row r="138" spans="3:12">
      <c r="C138" s="65"/>
      <c r="F138" s="81"/>
      <c r="G138" s="81"/>
      <c r="H138" s="81"/>
      <c r="I138" s="81"/>
      <c r="J138" s="81"/>
      <c r="K138" s="81"/>
      <c r="L138" s="81"/>
    </row>
    <row r="139" spans="3:12">
      <c r="C139" s="65"/>
      <c r="F139" s="81"/>
      <c r="G139" s="81"/>
      <c r="H139" s="81"/>
      <c r="I139" s="81"/>
      <c r="J139" s="81"/>
      <c r="K139" s="81"/>
      <c r="L139" s="81"/>
    </row>
    <row r="140" spans="3:12">
      <c r="C140" s="65"/>
      <c r="F140" s="81"/>
      <c r="G140" s="81"/>
      <c r="H140" s="81"/>
      <c r="I140" s="81"/>
      <c r="J140" s="81"/>
      <c r="K140" s="81"/>
      <c r="L140" s="81"/>
    </row>
    <row r="147" spans="6:12">
      <c r="F147" s="94"/>
      <c r="G147" s="94"/>
      <c r="H147" s="94"/>
      <c r="I147" s="94"/>
      <c r="J147" s="94"/>
      <c r="K147" s="94"/>
    </row>
    <row r="148" spans="6:12">
      <c r="F148" s="77"/>
      <c r="G148" s="77"/>
      <c r="H148" s="77"/>
      <c r="I148" s="77"/>
      <c r="J148" s="77"/>
      <c r="K148" s="77"/>
      <c r="L148" s="79"/>
    </row>
    <row r="149" spans="6:12">
      <c r="F149" s="71"/>
      <c r="G149" s="77"/>
      <c r="H149" s="77"/>
      <c r="I149" s="77"/>
      <c r="J149" s="77"/>
      <c r="K149" s="77"/>
      <c r="L149" s="80"/>
    </row>
    <row r="150" spans="6:12">
      <c r="H150" s="77"/>
      <c r="I150" s="77"/>
      <c r="J150" s="77"/>
      <c r="K150" s="77"/>
      <c r="L150" s="77"/>
    </row>
    <row r="151" spans="6:12">
      <c r="I151" s="77"/>
      <c r="J151" s="77"/>
      <c r="K151" s="77"/>
      <c r="L151" s="77"/>
    </row>
    <row r="152" spans="6:12" ht="19.5" customHeight="1">
      <c r="J152" s="77"/>
      <c r="K152" s="77"/>
      <c r="L152" s="77"/>
    </row>
    <row r="153" spans="6:12">
      <c r="F153" s="80"/>
      <c r="G153" s="80"/>
      <c r="H153" s="80"/>
      <c r="I153" s="80"/>
      <c r="J153" s="80"/>
      <c r="K153" s="80"/>
      <c r="L153" s="80"/>
    </row>
  </sheetData>
  <pageMargins left="0.7" right="0.7" top="0.75" bottom="0.75" header="0.3" footer="0.3"/>
  <pageSetup scale="59" orientation="portrait" r:id="rId1"/>
  <rowBreaks count="1" manualBreakCount="1">
    <brk id="65" max="10" man="1"/>
  </rowBreaks>
  <ignoredErrors>
    <ignoredError sqref="F69:J78" formulaRange="1"/>
    <ignoredError sqref="E92:J95 E99:J99 E96:I96" evalErro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5993-53C8-477C-923C-69081E7791D8}">
  <sheetPr>
    <pageSetUpPr autoPageBreaks="0"/>
  </sheetPr>
  <dimension ref="B2:S52"/>
  <sheetViews>
    <sheetView showOutlineSymbols="0" workbookViewId="0"/>
  </sheetViews>
  <sheetFormatPr defaultColWidth="9.07421875" defaultRowHeight="15.9"/>
  <cols>
    <col min="1" max="2" width="2.69140625" style="2" customWidth="1"/>
    <col min="3" max="3" width="17.23046875" style="2" customWidth="1"/>
    <col min="4" max="16" width="13.69140625" style="2" customWidth="1"/>
    <col min="17" max="16384" width="9.07421875" style="2"/>
  </cols>
  <sheetData>
    <row r="2" spans="2:13" ht="18.45">
      <c r="B2" s="24" t="s">
        <v>102</v>
      </c>
    </row>
    <row r="3" spans="2:13">
      <c r="B3" t="s">
        <v>12</v>
      </c>
    </row>
    <row r="5" spans="2:13">
      <c r="B5" s="3" t="s">
        <v>87</v>
      </c>
      <c r="C5" s="4"/>
      <c r="D5" s="4"/>
      <c r="E5" s="46"/>
      <c r="F5" s="46" t="s">
        <v>68</v>
      </c>
      <c r="G5" s="4"/>
      <c r="H5" s="5"/>
      <c r="I5" s="5"/>
      <c r="J5" s="46"/>
      <c r="K5" s="46"/>
      <c r="L5" s="46" t="s">
        <v>68</v>
      </c>
      <c r="M5" s="5"/>
    </row>
    <row r="7" spans="2:13">
      <c r="C7" s="65" t="s">
        <v>88</v>
      </c>
      <c r="D7" s="65"/>
      <c r="E7" s="65"/>
      <c r="F7" s="44" t="s">
        <v>89</v>
      </c>
      <c r="G7" s="69" t="s">
        <v>90</v>
      </c>
      <c r="I7" s="65" t="s">
        <v>97</v>
      </c>
      <c r="L7" s="44" t="s">
        <v>99</v>
      </c>
      <c r="M7" s="72">
        <v>2</v>
      </c>
    </row>
    <row r="8" spans="2:13">
      <c r="C8" s="65" t="s">
        <v>91</v>
      </c>
      <c r="D8" s="65"/>
      <c r="E8" s="65"/>
      <c r="F8" s="44" t="s">
        <v>86</v>
      </c>
      <c r="G8" s="67">
        <v>43100</v>
      </c>
      <c r="I8" s="65" t="s">
        <v>98</v>
      </c>
      <c r="L8" s="44" t="s">
        <v>99</v>
      </c>
      <c r="M8" s="89">
        <f>+M7*G15</f>
        <v>8</v>
      </c>
    </row>
    <row r="9" spans="2:13">
      <c r="C9" s="65" t="s">
        <v>92</v>
      </c>
      <c r="D9" s="65"/>
      <c r="E9" s="65"/>
      <c r="F9" s="44" t="s">
        <v>66</v>
      </c>
      <c r="G9" s="70">
        <v>100</v>
      </c>
      <c r="I9" s="65" t="s">
        <v>100</v>
      </c>
      <c r="L9" s="44" t="s">
        <v>66</v>
      </c>
      <c r="M9" s="89">
        <f>+G11/M8</f>
        <v>10</v>
      </c>
    </row>
    <row r="10" spans="2:13">
      <c r="C10" s="65" t="s">
        <v>115</v>
      </c>
      <c r="F10" s="44" t="s">
        <v>66</v>
      </c>
      <c r="G10" s="8">
        <v>0.8</v>
      </c>
      <c r="I10" s="65" t="s">
        <v>101</v>
      </c>
      <c r="L10" s="44" t="s">
        <v>69</v>
      </c>
      <c r="M10" s="75">
        <v>3</v>
      </c>
    </row>
    <row r="11" spans="2:13">
      <c r="C11" s="65" t="s">
        <v>50</v>
      </c>
      <c r="F11" s="44" t="s">
        <v>66</v>
      </c>
      <c r="G11" s="98">
        <f>+G9*G10</f>
        <v>80</v>
      </c>
    </row>
    <row r="12" spans="2:13">
      <c r="C12" s="65" t="s">
        <v>93</v>
      </c>
      <c r="D12" s="65"/>
      <c r="E12" s="65"/>
      <c r="F12" s="44" t="s">
        <v>63</v>
      </c>
      <c r="G12" s="8">
        <v>0.02</v>
      </c>
      <c r="I12" s="65" t="s">
        <v>112</v>
      </c>
      <c r="L12" s="44" t="s">
        <v>113</v>
      </c>
      <c r="M12" s="97">
        <v>3</v>
      </c>
    </row>
    <row r="13" spans="2:13">
      <c r="C13" s="65" t="s">
        <v>104</v>
      </c>
      <c r="D13" s="65"/>
      <c r="E13" s="65"/>
      <c r="F13" s="44" t="s">
        <v>63</v>
      </c>
      <c r="G13" s="8">
        <v>0.2</v>
      </c>
      <c r="I13" s="65" t="s">
        <v>116</v>
      </c>
      <c r="L13" s="44" t="s">
        <v>66</v>
      </c>
      <c r="M13" s="70">
        <v>20</v>
      </c>
    </row>
    <row r="15" spans="2:13">
      <c r="C15" s="65" t="s">
        <v>94</v>
      </c>
      <c r="D15" s="65"/>
      <c r="E15" s="65"/>
      <c r="F15" s="44" t="s">
        <v>95</v>
      </c>
      <c r="G15" s="73">
        <v>4</v>
      </c>
      <c r="I15" s="65" t="s">
        <v>108</v>
      </c>
      <c r="L15" s="44" t="s">
        <v>69</v>
      </c>
      <c r="M15" s="75">
        <v>3</v>
      </c>
    </row>
    <row r="16" spans="2:13">
      <c r="C16" s="65" t="s">
        <v>96</v>
      </c>
      <c r="D16" s="65"/>
      <c r="E16" s="65"/>
      <c r="F16" s="44" t="s">
        <v>95</v>
      </c>
      <c r="G16" s="73">
        <v>10</v>
      </c>
      <c r="I16" s="65" t="s">
        <v>117</v>
      </c>
      <c r="L16" s="44" t="s">
        <v>63</v>
      </c>
      <c r="M16" s="8">
        <v>1</v>
      </c>
    </row>
    <row r="17" spans="3:13">
      <c r="I17" s="65" t="s">
        <v>110</v>
      </c>
      <c r="L17" s="44" t="s">
        <v>69</v>
      </c>
      <c r="M17" s="75">
        <v>3</v>
      </c>
    </row>
    <row r="19" spans="3:13">
      <c r="C19" s="65" t="s">
        <v>130</v>
      </c>
      <c r="G19" s="70">
        <v>100</v>
      </c>
    </row>
    <row r="20" spans="3:13">
      <c r="C20" s="65" t="s">
        <v>114</v>
      </c>
      <c r="G20" s="8">
        <v>0.8</v>
      </c>
    </row>
    <row r="21" spans="3:13">
      <c r="C21" s="65" t="s">
        <v>129</v>
      </c>
      <c r="G21" s="2">
        <f>+G19*G20</f>
        <v>80</v>
      </c>
    </row>
    <row r="22" spans="3:13">
      <c r="C22" s="65" t="s">
        <v>106</v>
      </c>
      <c r="G22" s="2">
        <v>20</v>
      </c>
    </row>
    <row r="23" spans="3:13">
      <c r="C23" s="65" t="s">
        <v>107</v>
      </c>
      <c r="G23" s="2">
        <f>SUM(G21:G22)</f>
        <v>100</v>
      </c>
    </row>
    <row r="24" spans="3:13">
      <c r="C24" s="65"/>
    </row>
    <row r="25" spans="3:13">
      <c r="C25" s="65" t="s">
        <v>118</v>
      </c>
      <c r="G25" s="100">
        <v>3</v>
      </c>
    </row>
    <row r="26" spans="3:13">
      <c r="C26" s="65" t="s">
        <v>121</v>
      </c>
      <c r="G26" s="100">
        <v>1</v>
      </c>
    </row>
    <row r="27" spans="3:13">
      <c r="C27" s="65"/>
    </row>
    <row r="28" spans="3:13">
      <c r="C28" s="65" t="s">
        <v>119</v>
      </c>
      <c r="G28" s="2">
        <f>+G21*G25</f>
        <v>240</v>
      </c>
    </row>
    <row r="29" spans="3:13">
      <c r="C29" s="65" t="s">
        <v>120</v>
      </c>
      <c r="G29" s="2">
        <f>+G22*G26</f>
        <v>20</v>
      </c>
    </row>
    <row r="30" spans="3:13">
      <c r="C30" s="65" t="s">
        <v>122</v>
      </c>
      <c r="G30" s="2">
        <f>SUM(G28:G29)</f>
        <v>260</v>
      </c>
    </row>
    <row r="31" spans="3:13">
      <c r="C31" s="65"/>
      <c r="G31" s="76"/>
    </row>
    <row r="32" spans="3:13">
      <c r="C32" s="65" t="s">
        <v>123</v>
      </c>
      <c r="G32" s="76">
        <f>+G30/G23</f>
        <v>2.6</v>
      </c>
    </row>
    <row r="34" spans="3:19">
      <c r="C34" s="65" t="s">
        <v>124</v>
      </c>
      <c r="G34" s="2">
        <f>+G30-G22</f>
        <v>240</v>
      </c>
    </row>
    <row r="35" spans="3:19">
      <c r="C35" s="65" t="s">
        <v>125</v>
      </c>
    </row>
    <row r="37" spans="3:19">
      <c r="C37" s="65" t="s">
        <v>126</v>
      </c>
      <c r="G37" s="2">
        <v>100</v>
      </c>
      <c r="S37" s="71"/>
    </row>
    <row r="38" spans="3:19">
      <c r="C38" s="65" t="s">
        <v>111</v>
      </c>
      <c r="G38" s="2">
        <f>240-G37</f>
        <v>140</v>
      </c>
      <c r="S38" s="71"/>
    </row>
    <row r="39" spans="3:19">
      <c r="C39" s="65" t="s">
        <v>127</v>
      </c>
      <c r="G39" s="2">
        <f>+G38*0.2</f>
        <v>28</v>
      </c>
      <c r="S39" s="15"/>
    </row>
    <row r="40" spans="3:19">
      <c r="C40" s="65" t="s">
        <v>128</v>
      </c>
      <c r="G40" s="2">
        <f>SUM(G37:G38)-G39</f>
        <v>212</v>
      </c>
    </row>
    <row r="41" spans="3:19">
      <c r="G41" s="2">
        <f>+G40/G19</f>
        <v>2.12</v>
      </c>
    </row>
    <row r="42" spans="3:19">
      <c r="S42" s="71"/>
    </row>
    <row r="44" spans="3:19">
      <c r="S44" s="96"/>
    </row>
    <row r="45" spans="3:19">
      <c r="S45" s="96"/>
    </row>
    <row r="46" spans="3:19">
      <c r="S46" s="71"/>
    </row>
    <row r="47" spans="3:19">
      <c r="S47" s="71"/>
    </row>
    <row r="48" spans="3:19">
      <c r="S48" s="71"/>
    </row>
    <row r="49" spans="19:19">
      <c r="S49" s="71"/>
    </row>
    <row r="50" spans="19:19">
      <c r="S50" s="15"/>
    </row>
    <row r="51" spans="19:19">
      <c r="S51" s="15"/>
    </row>
    <row r="52" spans="19:19">
      <c r="S52" s="15"/>
    </row>
  </sheetData>
  <pageMargins left="0.7" right="0.7" top="0.75" bottom="0.75" header="0.3" footer="0.3"/>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8A7F-F3CA-487B-A6DF-C24618C751C0}">
  <sheetPr>
    <pageSetUpPr autoPageBreaks="0"/>
  </sheetPr>
  <dimension ref="B2:V83"/>
  <sheetViews>
    <sheetView showOutlineSymbols="0" workbookViewId="0"/>
  </sheetViews>
  <sheetFormatPr defaultColWidth="9.07421875" defaultRowHeight="15.9"/>
  <cols>
    <col min="1" max="2" width="2.69140625" style="2" customWidth="1"/>
    <col min="3" max="11" width="13.69140625" style="2" customWidth="1"/>
    <col min="12" max="13" width="2.69140625" style="2" customWidth="1"/>
    <col min="14" max="22" width="13.69140625" style="2" customWidth="1"/>
    <col min="23" max="16384" width="9.07421875" style="2"/>
  </cols>
  <sheetData>
    <row r="2" spans="2:22" ht="18.45">
      <c r="B2" s="24" t="s">
        <v>73</v>
      </c>
    </row>
    <row r="3" spans="2:22">
      <c r="B3" s="2" t="s">
        <v>12</v>
      </c>
    </row>
    <row r="5" spans="2:22">
      <c r="B5" s="3" t="s">
        <v>67</v>
      </c>
      <c r="C5" s="4"/>
      <c r="D5" s="4"/>
      <c r="E5" s="46" t="s">
        <v>68</v>
      </c>
      <c r="F5" s="5"/>
      <c r="G5" s="4"/>
      <c r="H5" s="5"/>
      <c r="I5" s="5"/>
      <c r="J5" s="46" t="str">
        <f>$E$5</f>
        <v>Units:</v>
      </c>
      <c r="K5" s="5"/>
      <c r="L5" s="49"/>
      <c r="M5" s="65"/>
      <c r="N5" s="65"/>
      <c r="O5" s="66"/>
      <c r="P5" s="66"/>
      <c r="Q5" s="66"/>
      <c r="R5" s="66"/>
      <c r="S5" s="66"/>
      <c r="T5" s="66"/>
      <c r="U5" s="66"/>
      <c r="V5" s="66"/>
    </row>
    <row r="6" spans="2:22">
      <c r="M6" s="65"/>
      <c r="N6" s="65"/>
      <c r="O6" s="65"/>
      <c r="P6" s="65"/>
      <c r="Q6" s="65"/>
      <c r="R6" s="65"/>
      <c r="S6" s="65"/>
      <c r="T6" s="65"/>
      <c r="U6" s="65"/>
      <c r="V6" s="65"/>
    </row>
    <row r="7" spans="2:22">
      <c r="C7" s="36" t="s">
        <v>74</v>
      </c>
      <c r="E7" s="44" t="s">
        <v>75</v>
      </c>
      <c r="F7" s="60">
        <v>8</v>
      </c>
      <c r="H7" s="2" t="s">
        <v>8</v>
      </c>
      <c r="J7" s="44" t="s">
        <v>69</v>
      </c>
      <c r="K7" s="6">
        <v>12</v>
      </c>
      <c r="M7" s="65"/>
      <c r="N7" s="65"/>
      <c r="O7" s="65"/>
      <c r="P7" s="65"/>
      <c r="Q7" s="65"/>
      <c r="R7" s="65"/>
      <c r="S7" s="65"/>
      <c r="T7" s="65"/>
      <c r="U7" s="65"/>
      <c r="V7" s="65"/>
    </row>
    <row r="8" spans="2:22">
      <c r="C8" s="36" t="s">
        <v>76</v>
      </c>
      <c r="E8" s="44" t="s">
        <v>77</v>
      </c>
      <c r="F8" s="61">
        <v>55</v>
      </c>
      <c r="M8" s="65"/>
      <c r="N8" s="65"/>
      <c r="O8" s="65"/>
      <c r="P8" s="65"/>
      <c r="Q8" s="65"/>
      <c r="R8" s="65"/>
      <c r="S8" s="65"/>
      <c r="T8" s="65"/>
      <c r="U8" s="65"/>
      <c r="V8" s="65"/>
    </row>
    <row r="9" spans="2:22">
      <c r="H9" s="2" t="s">
        <v>45</v>
      </c>
      <c r="J9" s="44" t="s">
        <v>63</v>
      </c>
      <c r="K9" s="8">
        <v>0.2</v>
      </c>
      <c r="M9" s="65"/>
      <c r="N9" s="65"/>
      <c r="O9" s="65"/>
      <c r="P9" s="65"/>
      <c r="Q9" s="65"/>
      <c r="R9" s="65"/>
      <c r="S9" s="65"/>
      <c r="T9" s="65"/>
      <c r="U9" s="65"/>
      <c r="V9" s="65"/>
    </row>
    <row r="10" spans="2:22">
      <c r="C10" s="36" t="s">
        <v>80</v>
      </c>
      <c r="E10" s="44" t="s">
        <v>63</v>
      </c>
      <c r="F10" s="8">
        <v>0.25</v>
      </c>
      <c r="H10" s="2" t="s">
        <v>11</v>
      </c>
      <c r="J10" s="44" t="s">
        <v>63</v>
      </c>
      <c r="K10" s="8">
        <v>0.25</v>
      </c>
      <c r="M10" s="65"/>
      <c r="N10" s="65"/>
      <c r="O10" s="65"/>
      <c r="P10" s="65"/>
      <c r="Q10" s="65"/>
      <c r="R10" s="65"/>
      <c r="S10" s="65"/>
      <c r="T10" s="65"/>
      <c r="U10" s="65"/>
      <c r="V10" s="65"/>
    </row>
    <row r="11" spans="2:22">
      <c r="M11" s="65"/>
      <c r="N11" s="65"/>
      <c r="O11" s="65"/>
      <c r="P11" s="65"/>
      <c r="Q11" s="65"/>
      <c r="R11" s="65"/>
      <c r="S11" s="65"/>
      <c r="T11" s="65"/>
      <c r="U11" s="65"/>
      <c r="V11" s="65"/>
    </row>
    <row r="12" spans="2:22">
      <c r="C12" s="1" t="s">
        <v>72</v>
      </c>
      <c r="E12" s="44" t="s">
        <v>66</v>
      </c>
      <c r="F12" s="20">
        <f>F7*(1+F10)*F8</f>
        <v>550</v>
      </c>
      <c r="H12" s="36" t="s">
        <v>62</v>
      </c>
      <c r="J12" s="44" t="s">
        <v>63</v>
      </c>
      <c r="K12" s="8">
        <v>0.01</v>
      </c>
      <c r="M12" s="65"/>
      <c r="N12" s="65"/>
      <c r="O12" s="65"/>
      <c r="P12" s="65"/>
      <c r="Q12" s="65"/>
      <c r="R12" s="65"/>
      <c r="S12" s="65"/>
      <c r="T12" s="65"/>
      <c r="U12" s="65"/>
      <c r="V12" s="65"/>
    </row>
    <row r="13" spans="2:22">
      <c r="C13" s="39" t="s">
        <v>78</v>
      </c>
      <c r="E13" s="44" t="s">
        <v>66</v>
      </c>
      <c r="F13" s="63" t="e">
        <f>-#REF!</f>
        <v>#REF!</v>
      </c>
      <c r="H13" s="36" t="s">
        <v>64</v>
      </c>
      <c r="J13" s="44" t="s">
        <v>63</v>
      </c>
      <c r="K13" s="8">
        <v>0.02</v>
      </c>
      <c r="L13" s="47"/>
      <c r="M13" s="65"/>
      <c r="N13" s="65"/>
      <c r="O13" s="65"/>
      <c r="P13" s="65"/>
      <c r="Q13" s="65"/>
      <c r="R13" s="65"/>
      <c r="S13" s="65"/>
      <c r="T13" s="65"/>
      <c r="U13" s="65"/>
      <c r="V13" s="65"/>
    </row>
    <row r="14" spans="2:22">
      <c r="C14" s="39" t="s">
        <v>79</v>
      </c>
      <c r="E14" s="59" t="s">
        <v>66</v>
      </c>
      <c r="F14" s="64" t="e">
        <f>-#REF!</f>
        <v>#REF!</v>
      </c>
      <c r="H14" s="36"/>
      <c r="J14" s="36"/>
      <c r="K14" s="36"/>
      <c r="M14" s="65"/>
      <c r="N14" s="65"/>
      <c r="O14" s="65"/>
      <c r="P14" s="65"/>
      <c r="Q14" s="65"/>
      <c r="R14" s="65"/>
      <c r="S14" s="65"/>
      <c r="T14" s="65"/>
      <c r="U14" s="65"/>
      <c r="V14" s="65"/>
    </row>
    <row r="15" spans="2:22">
      <c r="C15" s="21" t="s">
        <v>53</v>
      </c>
      <c r="D15" s="22"/>
      <c r="E15" s="44" t="s">
        <v>66</v>
      </c>
      <c r="F15" s="62" t="e">
        <f>SUM(F12:F14)</f>
        <v>#REF!</v>
      </c>
      <c r="H15" s="36" t="s">
        <v>65</v>
      </c>
      <c r="J15" s="44" t="s">
        <v>66</v>
      </c>
      <c r="K15" s="55">
        <v>2</v>
      </c>
      <c r="M15" s="65"/>
      <c r="N15" s="65"/>
      <c r="O15" s="65"/>
      <c r="P15" s="65"/>
      <c r="Q15" s="65"/>
      <c r="R15" s="65"/>
      <c r="S15" s="65"/>
      <c r="T15" s="65"/>
      <c r="U15" s="65"/>
      <c r="V15" s="65"/>
    </row>
    <row r="16" spans="2:22">
      <c r="M16" s="65"/>
      <c r="N16" s="65"/>
      <c r="O16" s="65"/>
      <c r="P16" s="65"/>
      <c r="Q16" s="65"/>
      <c r="R16" s="65"/>
      <c r="S16" s="65"/>
      <c r="T16" s="65"/>
      <c r="U16" s="65"/>
      <c r="V16" s="65"/>
    </row>
    <row r="17" spans="2:22">
      <c r="C17" s="2" t="s">
        <v>17</v>
      </c>
      <c r="E17" s="44" t="s">
        <v>69</v>
      </c>
      <c r="F17" s="48" t="e">
        <f>F15/F38</f>
        <v>#REF!</v>
      </c>
      <c r="M17" s="65"/>
      <c r="N17" s="65"/>
      <c r="O17" s="65"/>
      <c r="P17" s="65"/>
      <c r="Q17" s="65"/>
      <c r="R17" s="65"/>
      <c r="S17" s="65"/>
      <c r="T17" s="65"/>
      <c r="U17" s="65"/>
      <c r="V17" s="65"/>
    </row>
    <row r="18" spans="2:22">
      <c r="M18" s="65"/>
      <c r="N18" s="65"/>
      <c r="O18" s="65"/>
      <c r="P18" s="65"/>
      <c r="Q18" s="65"/>
      <c r="R18" s="65"/>
      <c r="S18" s="65"/>
      <c r="T18" s="65"/>
      <c r="U18" s="65"/>
      <c r="V18" s="65"/>
    </row>
    <row r="19" spans="2:22">
      <c r="C19" s="36" t="s">
        <v>70</v>
      </c>
      <c r="E19" s="44" t="s">
        <v>69</v>
      </c>
      <c r="F19" s="6">
        <v>5</v>
      </c>
      <c r="M19" s="65"/>
      <c r="N19" s="65"/>
      <c r="O19" s="65"/>
      <c r="P19" s="65"/>
      <c r="Q19" s="65"/>
      <c r="R19" s="65"/>
      <c r="S19" s="65"/>
      <c r="T19" s="65"/>
      <c r="U19" s="65"/>
      <c r="V19" s="65"/>
    </row>
    <row r="20" spans="2:22">
      <c r="C20" s="36" t="s">
        <v>84</v>
      </c>
      <c r="E20" s="44" t="s">
        <v>66</v>
      </c>
      <c r="F20" s="9">
        <f>F19*F38</f>
        <v>250</v>
      </c>
      <c r="M20" s="65"/>
      <c r="N20" s="65"/>
      <c r="O20" s="65"/>
      <c r="P20" s="65"/>
      <c r="Q20" s="65"/>
      <c r="R20" s="65"/>
      <c r="S20" s="65"/>
      <c r="T20" s="65"/>
      <c r="U20" s="65"/>
      <c r="V20" s="65"/>
    </row>
    <row r="21" spans="2:22">
      <c r="C21" s="2" t="s">
        <v>15</v>
      </c>
      <c r="E21" s="44" t="s">
        <v>63</v>
      </c>
      <c r="F21" s="8">
        <v>0.05</v>
      </c>
      <c r="M21" s="65"/>
      <c r="N21" s="65"/>
      <c r="O21" s="65"/>
      <c r="P21" s="65"/>
      <c r="Q21" s="65"/>
      <c r="R21" s="65"/>
      <c r="S21" s="65"/>
      <c r="T21" s="65"/>
      <c r="U21" s="65"/>
      <c r="V21" s="65"/>
    </row>
    <row r="22" spans="2:22">
      <c r="M22" s="65"/>
      <c r="N22" s="65"/>
      <c r="O22" s="65"/>
      <c r="P22" s="65"/>
      <c r="Q22" s="65"/>
      <c r="R22" s="65"/>
      <c r="S22" s="65"/>
      <c r="T22" s="65"/>
      <c r="U22" s="65"/>
      <c r="V22" s="65"/>
    </row>
    <row r="23" spans="2:22">
      <c r="B23" s="3" t="s">
        <v>54</v>
      </c>
      <c r="C23" s="4"/>
      <c r="D23" s="4"/>
      <c r="E23" s="4"/>
      <c r="F23" s="4"/>
      <c r="G23" s="4"/>
      <c r="H23" s="5"/>
      <c r="I23" s="5"/>
      <c r="J23" s="5"/>
      <c r="K23" s="5"/>
      <c r="M23" s="65"/>
      <c r="N23" s="65"/>
      <c r="O23" s="65"/>
      <c r="P23" s="65"/>
      <c r="Q23" s="65"/>
      <c r="R23" s="65"/>
      <c r="S23" s="65"/>
      <c r="T23" s="65"/>
      <c r="U23" s="65"/>
      <c r="V23" s="65"/>
    </row>
    <row r="24" spans="2:22">
      <c r="M24" s="65"/>
      <c r="N24" s="65"/>
      <c r="O24" s="65"/>
      <c r="P24" s="65"/>
      <c r="Q24" s="65"/>
      <c r="R24" s="65"/>
      <c r="S24" s="65"/>
      <c r="T24" s="65"/>
      <c r="U24" s="65"/>
      <c r="V24" s="65"/>
    </row>
    <row r="25" spans="2:22">
      <c r="C25" s="37" t="s">
        <v>60</v>
      </c>
      <c r="D25" s="38"/>
      <c r="E25" s="37"/>
      <c r="F25" s="37"/>
      <c r="H25" s="37" t="s">
        <v>55</v>
      </c>
      <c r="I25" s="38"/>
      <c r="J25" s="38"/>
      <c r="K25" s="38"/>
      <c r="M25" s="65"/>
      <c r="N25" s="65"/>
      <c r="O25" s="65"/>
      <c r="P25" s="65"/>
      <c r="Q25" s="65"/>
      <c r="R25" s="65"/>
      <c r="S25" s="65"/>
      <c r="T25" s="65"/>
      <c r="U25" s="65"/>
      <c r="V25" s="65"/>
    </row>
    <row r="26" spans="2:22">
      <c r="C26" s="39" t="s">
        <v>83</v>
      </c>
      <c r="D26" s="36"/>
      <c r="F26" s="50" t="e">
        <f>(F20-K27)</f>
        <v>#REF!</v>
      </c>
      <c r="H26" s="39" t="s">
        <v>81</v>
      </c>
      <c r="I26" s="36"/>
      <c r="J26" s="36"/>
      <c r="K26" s="50">
        <f>F12</f>
        <v>550</v>
      </c>
      <c r="M26" s="65"/>
      <c r="N26" s="65"/>
      <c r="O26" s="65"/>
      <c r="P26" s="65"/>
      <c r="Q26" s="65"/>
      <c r="R26" s="65"/>
      <c r="S26" s="65"/>
      <c r="T26" s="65"/>
      <c r="U26" s="65"/>
      <c r="V26" s="65"/>
    </row>
    <row r="27" spans="2:22">
      <c r="C27" s="39" t="s">
        <v>82</v>
      </c>
      <c r="F27" s="9" t="e">
        <f>K27</f>
        <v>#REF!</v>
      </c>
      <c r="H27" s="39" t="s">
        <v>82</v>
      </c>
      <c r="K27" s="9" t="e">
        <f>F14</f>
        <v>#REF!</v>
      </c>
      <c r="M27" s="65"/>
      <c r="N27" s="65"/>
      <c r="O27" s="65"/>
      <c r="P27" s="65"/>
      <c r="Q27" s="65"/>
      <c r="R27" s="65"/>
      <c r="S27" s="65"/>
      <c r="T27" s="65"/>
      <c r="U27" s="65"/>
      <c r="V27" s="65"/>
    </row>
    <row r="28" spans="2:22">
      <c r="C28" s="39" t="s">
        <v>85</v>
      </c>
      <c r="F28" s="9" t="e">
        <f>(-F13-K9*F38)</f>
        <v>#REF!</v>
      </c>
      <c r="H28" s="39" t="s">
        <v>56</v>
      </c>
      <c r="I28" s="36"/>
      <c r="J28" s="36"/>
      <c r="K28" s="51">
        <f>K12*F12+K15</f>
        <v>7.5</v>
      </c>
      <c r="M28" s="65"/>
      <c r="N28" s="65"/>
      <c r="O28" s="65"/>
      <c r="P28" s="65"/>
      <c r="Q28" s="65"/>
      <c r="R28" s="65"/>
      <c r="S28" s="65"/>
      <c r="T28" s="65"/>
      <c r="U28" s="65"/>
      <c r="V28" s="65"/>
    </row>
    <row r="29" spans="2:22">
      <c r="C29" s="39" t="s">
        <v>71</v>
      </c>
      <c r="D29" s="43"/>
      <c r="E29" s="18"/>
      <c r="F29" s="51" t="e">
        <f>K30-SUM(F26:F28)</f>
        <v>#REF!</v>
      </c>
      <c r="H29" s="39" t="s">
        <v>57</v>
      </c>
      <c r="I29" s="36"/>
      <c r="J29" s="36"/>
      <c r="K29" s="51">
        <f>K13*F20</f>
        <v>5</v>
      </c>
      <c r="M29" s="65"/>
      <c r="N29" s="65"/>
      <c r="O29" s="65"/>
      <c r="P29" s="65"/>
      <c r="Q29" s="65"/>
      <c r="R29" s="65"/>
      <c r="S29" s="65"/>
      <c r="T29" s="65"/>
      <c r="U29" s="65"/>
      <c r="V29" s="65"/>
    </row>
    <row r="30" spans="2:22">
      <c r="C30" s="40" t="s">
        <v>61</v>
      </c>
      <c r="D30" s="36"/>
      <c r="F30" s="52" t="e">
        <f>SUM(F26:F29)</f>
        <v>#REF!</v>
      </c>
      <c r="H30" s="40" t="s">
        <v>58</v>
      </c>
      <c r="I30" s="41"/>
      <c r="J30" s="41"/>
      <c r="K30" s="52" t="e">
        <f>SUM(K26:K29)</f>
        <v>#REF!</v>
      </c>
      <c r="L30" s="36"/>
      <c r="M30" s="65"/>
      <c r="N30" s="65"/>
      <c r="O30" s="65"/>
      <c r="P30" s="65"/>
      <c r="Q30" s="65"/>
      <c r="R30" s="65"/>
      <c r="S30" s="65"/>
      <c r="T30" s="65"/>
      <c r="U30" s="65"/>
      <c r="V30" s="65"/>
    </row>
    <row r="31" spans="2:22">
      <c r="H31" s="36"/>
      <c r="I31" s="36"/>
      <c r="J31" s="36"/>
      <c r="K31" s="36"/>
      <c r="L31" s="42"/>
      <c r="M31" s="65"/>
      <c r="N31" s="65"/>
      <c r="O31" s="65"/>
      <c r="P31" s="65"/>
      <c r="Q31" s="65"/>
      <c r="R31" s="65"/>
      <c r="S31" s="65"/>
      <c r="T31" s="65"/>
      <c r="U31" s="65"/>
      <c r="V31" s="65"/>
    </row>
    <row r="32" spans="2:22">
      <c r="H32" s="1" t="s">
        <v>59</v>
      </c>
      <c r="I32" s="36"/>
      <c r="J32" s="36"/>
      <c r="K32" s="42" t="e">
        <f>F30-K30</f>
        <v>#REF!</v>
      </c>
      <c r="L32" s="42"/>
      <c r="M32" s="65"/>
      <c r="N32" s="65"/>
      <c r="O32" s="65"/>
      <c r="P32" s="65"/>
      <c r="Q32" s="65"/>
      <c r="R32" s="65"/>
      <c r="S32" s="65"/>
      <c r="T32" s="65"/>
      <c r="U32" s="65"/>
      <c r="V32" s="65"/>
    </row>
    <row r="33" spans="2:22">
      <c r="M33" s="65"/>
      <c r="N33" s="65"/>
      <c r="O33" s="65"/>
      <c r="P33" s="65"/>
      <c r="Q33" s="65"/>
      <c r="R33" s="65"/>
      <c r="S33" s="65"/>
      <c r="T33" s="65"/>
      <c r="U33" s="65"/>
      <c r="V33" s="65"/>
    </row>
    <row r="34" spans="2:22">
      <c r="B34" s="3" t="s">
        <v>13</v>
      </c>
      <c r="C34" s="4"/>
      <c r="D34" s="4"/>
      <c r="E34" s="4"/>
      <c r="F34" s="45" t="s">
        <v>0</v>
      </c>
      <c r="G34" s="45" t="s">
        <v>1</v>
      </c>
      <c r="H34" s="45" t="s">
        <v>2</v>
      </c>
      <c r="I34" s="45" t="s">
        <v>3</v>
      </c>
      <c r="J34" s="45" t="s">
        <v>4</v>
      </c>
      <c r="K34" s="45" t="s">
        <v>5</v>
      </c>
      <c r="M34" s="65"/>
      <c r="N34" s="65"/>
      <c r="O34" s="65"/>
      <c r="P34" s="65"/>
      <c r="Q34" s="65"/>
      <c r="R34" s="65"/>
      <c r="S34" s="65"/>
      <c r="T34" s="65"/>
      <c r="U34" s="65"/>
      <c r="V34" s="65"/>
    </row>
    <row r="35" spans="2:22">
      <c r="B35" s="1"/>
      <c r="C35" s="2" t="s">
        <v>14</v>
      </c>
      <c r="F35" s="27">
        <v>250</v>
      </c>
      <c r="G35" s="13"/>
      <c r="H35" s="13"/>
      <c r="I35" s="13"/>
      <c r="J35" s="13"/>
      <c r="K35" s="13"/>
      <c r="M35" s="65"/>
      <c r="N35" s="65"/>
      <c r="O35" s="65"/>
      <c r="P35" s="65"/>
      <c r="Q35" s="65"/>
      <c r="R35" s="65"/>
      <c r="S35" s="65"/>
      <c r="T35" s="65"/>
      <c r="U35" s="65"/>
      <c r="V35" s="65"/>
    </row>
    <row r="36" spans="2:22">
      <c r="B36" s="1"/>
      <c r="C36" s="16" t="s">
        <v>30</v>
      </c>
      <c r="F36" s="14"/>
      <c r="G36" s="31"/>
      <c r="H36" s="31"/>
      <c r="I36" s="31"/>
      <c r="J36" s="31"/>
      <c r="K36" s="31"/>
      <c r="M36" s="65"/>
      <c r="N36" s="65"/>
      <c r="O36" s="65"/>
      <c r="P36" s="65"/>
      <c r="Q36" s="65"/>
      <c r="R36" s="65"/>
      <c r="S36" s="65"/>
      <c r="T36" s="65"/>
      <c r="U36" s="65"/>
      <c r="V36" s="65"/>
    </row>
    <row r="37" spans="2:22">
      <c r="B37" s="1"/>
      <c r="F37" s="14"/>
      <c r="G37" s="14"/>
      <c r="H37" s="14"/>
      <c r="I37" s="14"/>
      <c r="J37" s="14"/>
      <c r="K37" s="14"/>
      <c r="M37" s="65"/>
      <c r="N37" s="65"/>
      <c r="O37" s="65"/>
      <c r="P37" s="65"/>
      <c r="Q37" s="65"/>
      <c r="R37" s="65"/>
      <c r="S37" s="65"/>
      <c r="T37" s="65"/>
      <c r="U37" s="65"/>
      <c r="V37" s="65"/>
    </row>
    <row r="38" spans="2:22">
      <c r="C38" s="2" t="s">
        <v>10</v>
      </c>
      <c r="F38" s="9">
        <f>+F35*F39</f>
        <v>50</v>
      </c>
      <c r="G38" s="9"/>
      <c r="H38" s="9"/>
      <c r="I38" s="9"/>
      <c r="J38" s="9"/>
      <c r="K38" s="9"/>
      <c r="M38" s="65"/>
      <c r="N38" s="65"/>
      <c r="O38" s="65"/>
      <c r="P38" s="65"/>
      <c r="Q38" s="65"/>
      <c r="R38" s="65"/>
      <c r="S38" s="65"/>
      <c r="T38" s="65"/>
      <c r="U38" s="65"/>
      <c r="V38" s="65"/>
    </row>
    <row r="39" spans="2:22">
      <c r="C39" s="16" t="s">
        <v>31</v>
      </c>
      <c r="F39" s="31">
        <v>0.2</v>
      </c>
      <c r="G39" s="31"/>
      <c r="H39" s="31"/>
      <c r="I39" s="31"/>
      <c r="J39" s="31"/>
      <c r="K39" s="31"/>
      <c r="M39" s="65"/>
      <c r="N39" s="65"/>
      <c r="O39" s="65"/>
      <c r="P39" s="65"/>
      <c r="Q39" s="65"/>
      <c r="R39" s="65"/>
      <c r="S39" s="65"/>
      <c r="T39" s="65"/>
      <c r="U39" s="65"/>
      <c r="V39" s="65"/>
    </row>
    <row r="40" spans="2:22">
      <c r="C40" s="25" t="s">
        <v>30</v>
      </c>
      <c r="G40" s="26"/>
      <c r="H40" s="26"/>
      <c r="I40" s="26"/>
      <c r="J40" s="26"/>
      <c r="K40" s="26"/>
      <c r="M40" s="65"/>
      <c r="N40" s="65"/>
      <c r="O40" s="65"/>
      <c r="P40" s="65"/>
      <c r="Q40" s="65"/>
      <c r="R40" s="65"/>
      <c r="S40" s="65"/>
      <c r="T40" s="65"/>
      <c r="U40" s="65"/>
      <c r="V40" s="65"/>
    </row>
    <row r="41" spans="2:22">
      <c r="M41" s="65"/>
      <c r="N41" s="65"/>
      <c r="O41" s="65"/>
      <c r="P41" s="65"/>
      <c r="Q41" s="65"/>
      <c r="R41" s="65"/>
      <c r="S41" s="65"/>
      <c r="T41" s="65"/>
      <c r="U41" s="65"/>
      <c r="V41" s="65"/>
    </row>
    <row r="42" spans="2:22">
      <c r="C42" s="2" t="s">
        <v>32</v>
      </c>
      <c r="G42" s="9"/>
      <c r="H42" s="9"/>
      <c r="I42" s="9"/>
      <c r="J42" s="9"/>
      <c r="K42" s="9"/>
    </row>
    <row r="43" spans="2:22">
      <c r="C43" s="16" t="s">
        <v>39</v>
      </c>
      <c r="G43" s="31"/>
      <c r="H43" s="31"/>
      <c r="I43" s="31"/>
      <c r="J43" s="31"/>
      <c r="K43" s="31"/>
    </row>
    <row r="44" spans="2:22">
      <c r="G44" s="9"/>
      <c r="H44" s="9"/>
      <c r="I44" s="9"/>
      <c r="J44" s="9"/>
      <c r="K44" s="9"/>
    </row>
    <row r="45" spans="2:22">
      <c r="C45" s="2" t="s">
        <v>33</v>
      </c>
      <c r="G45" s="9"/>
      <c r="H45" s="9"/>
      <c r="I45" s="9"/>
      <c r="J45" s="9"/>
      <c r="K45" s="9"/>
    </row>
    <row r="47" spans="2:22">
      <c r="C47" s="2" t="s">
        <v>16</v>
      </c>
      <c r="G47" s="9"/>
      <c r="H47" s="9"/>
      <c r="I47" s="9"/>
      <c r="J47" s="9"/>
      <c r="K47" s="9"/>
    </row>
    <row r="48" spans="2:22">
      <c r="C48" s="16" t="s">
        <v>34</v>
      </c>
      <c r="G48" s="9"/>
      <c r="H48" s="9"/>
      <c r="I48" s="9"/>
      <c r="J48" s="9"/>
      <c r="K48" s="9"/>
    </row>
    <row r="49" spans="2:11">
      <c r="C49" s="21" t="s">
        <v>6</v>
      </c>
      <c r="D49" s="22"/>
      <c r="E49" s="22"/>
      <c r="F49" s="22"/>
      <c r="G49" s="23"/>
      <c r="H49" s="23"/>
      <c r="I49" s="23"/>
      <c r="J49" s="23"/>
      <c r="K49" s="23"/>
    </row>
    <row r="51" spans="2:11">
      <c r="B51" s="3" t="s">
        <v>35</v>
      </c>
      <c r="C51" s="4"/>
      <c r="D51" s="4"/>
      <c r="E51" s="4"/>
      <c r="F51" s="45" t="str">
        <f>+$F$34</f>
        <v>Year 0</v>
      </c>
      <c r="G51" s="45" t="str">
        <f>+$G$34</f>
        <v>Year 1</v>
      </c>
      <c r="H51" s="45" t="str">
        <f>+$H$34</f>
        <v>Year 2</v>
      </c>
      <c r="I51" s="45" t="str">
        <f>+$I$34</f>
        <v>Year 3</v>
      </c>
      <c r="J51" s="45" t="str">
        <f>+$J$34</f>
        <v>Year 4</v>
      </c>
      <c r="K51" s="45" t="str">
        <f>+$K$34</f>
        <v>Year 5</v>
      </c>
    </row>
    <row r="52" spans="2:11">
      <c r="C52" s="2" t="s">
        <v>6</v>
      </c>
      <c r="G52" s="7"/>
      <c r="H52" s="7"/>
      <c r="I52" s="7"/>
      <c r="J52" s="7"/>
      <c r="K52" s="7"/>
    </row>
    <row r="54" spans="2:11">
      <c r="C54" s="2" t="s">
        <v>36</v>
      </c>
      <c r="G54" s="9"/>
      <c r="H54" s="9"/>
      <c r="I54" s="9"/>
      <c r="J54" s="9"/>
      <c r="K54" s="9"/>
    </row>
    <row r="55" spans="2:11">
      <c r="C55" s="2" t="s">
        <v>37</v>
      </c>
      <c r="G55" s="9"/>
      <c r="H55" s="9"/>
      <c r="I55" s="9"/>
      <c r="J55" s="9"/>
      <c r="K55" s="9"/>
    </row>
    <row r="56" spans="2:11">
      <c r="C56" s="16" t="s">
        <v>40</v>
      </c>
      <c r="G56" s="31"/>
      <c r="H56" s="31"/>
      <c r="I56" s="31"/>
      <c r="J56" s="31"/>
      <c r="K56" s="31"/>
    </row>
    <row r="57" spans="2:11">
      <c r="G57" s="9"/>
      <c r="H57" s="9"/>
      <c r="I57" s="9"/>
      <c r="J57" s="9"/>
      <c r="K57" s="9"/>
    </row>
    <row r="58" spans="2:11">
      <c r="C58" s="2" t="s">
        <v>38</v>
      </c>
      <c r="G58" s="9"/>
      <c r="H58" s="9"/>
      <c r="I58" s="9"/>
      <c r="J58" s="9"/>
      <c r="K58" s="9"/>
    </row>
    <row r="59" spans="2:11">
      <c r="C59" s="16" t="s">
        <v>40</v>
      </c>
      <c r="G59" s="31"/>
      <c r="H59" s="31"/>
      <c r="I59" s="31"/>
      <c r="J59" s="31"/>
      <c r="K59" s="31"/>
    </row>
    <row r="60" spans="2:11">
      <c r="G60" s="15"/>
      <c r="H60" s="15"/>
      <c r="I60" s="15"/>
      <c r="J60" s="15"/>
      <c r="K60" s="15"/>
    </row>
    <row r="61" spans="2:11">
      <c r="C61" s="16" t="s">
        <v>41</v>
      </c>
      <c r="G61" s="9"/>
      <c r="H61" s="9"/>
      <c r="I61" s="9"/>
      <c r="J61" s="9"/>
      <c r="K61" s="9"/>
    </row>
    <row r="62" spans="2:11">
      <c r="C62" s="16" t="s">
        <v>42</v>
      </c>
      <c r="G62" s="9"/>
      <c r="H62" s="9"/>
      <c r="I62" s="9"/>
      <c r="J62" s="9"/>
      <c r="K62" s="9"/>
    </row>
    <row r="63" spans="2:11">
      <c r="C63" s="16" t="s">
        <v>43</v>
      </c>
      <c r="G63" s="9"/>
      <c r="H63" s="9"/>
      <c r="I63" s="9"/>
      <c r="J63" s="9"/>
      <c r="K63" s="9"/>
    </row>
    <row r="64" spans="2:11">
      <c r="C64" s="21" t="s">
        <v>44</v>
      </c>
      <c r="D64" s="22"/>
      <c r="E64" s="22"/>
      <c r="F64" s="22"/>
      <c r="G64" s="28"/>
      <c r="H64" s="28"/>
      <c r="I64" s="28"/>
      <c r="J64" s="28"/>
      <c r="K64" s="28"/>
    </row>
    <row r="65" spans="3:11">
      <c r="G65" s="15"/>
      <c r="H65" s="15"/>
      <c r="I65" s="15"/>
      <c r="J65" s="15"/>
      <c r="K65" s="15"/>
    </row>
    <row r="66" spans="3:11">
      <c r="C66" s="2" t="s">
        <v>20</v>
      </c>
      <c r="G66" s="9"/>
      <c r="H66" s="9"/>
      <c r="I66" s="9"/>
      <c r="J66" s="9"/>
      <c r="K66" s="9"/>
    </row>
    <row r="68" spans="3:11">
      <c r="C68" s="2" t="s">
        <v>7</v>
      </c>
      <c r="F68" s="9" t="e">
        <f>SUM(F26:F27)</f>
        <v>#REF!</v>
      </c>
      <c r="G68" s="9"/>
      <c r="H68" s="9"/>
      <c r="I68" s="9"/>
      <c r="J68" s="9"/>
      <c r="K68" s="9"/>
    </row>
    <row r="69" spans="3:11">
      <c r="C69" s="2" t="s">
        <v>19</v>
      </c>
      <c r="F69" s="9" t="e">
        <f>-F13-F28</f>
        <v>#REF!</v>
      </c>
      <c r="G69" s="9"/>
      <c r="H69" s="9"/>
      <c r="I69" s="9"/>
      <c r="J69" s="9"/>
      <c r="K69" s="9"/>
    </row>
    <row r="70" spans="3:11">
      <c r="C70" s="2" t="s">
        <v>49</v>
      </c>
      <c r="F70" s="9">
        <f>E29</f>
        <v>0</v>
      </c>
      <c r="G70" s="9"/>
      <c r="H70" s="9"/>
      <c r="I70" s="9"/>
      <c r="J70" s="9"/>
      <c r="K70" s="9"/>
    </row>
    <row r="72" spans="3:11">
      <c r="C72" s="2" t="s">
        <v>50</v>
      </c>
      <c r="F72" s="9"/>
      <c r="G72" s="9"/>
      <c r="H72" s="9"/>
      <c r="I72" s="9"/>
      <c r="J72" s="9"/>
      <c r="K72" s="9"/>
    </row>
    <row r="73" spans="3:11">
      <c r="C73" s="2" t="s">
        <v>51</v>
      </c>
      <c r="G73" s="9"/>
      <c r="H73" s="9"/>
      <c r="I73" s="9"/>
      <c r="J73" s="9"/>
      <c r="K73" s="9"/>
    </row>
    <row r="74" spans="3:11">
      <c r="C74" s="25" t="s">
        <v>52</v>
      </c>
      <c r="G74" s="30"/>
      <c r="H74" s="30"/>
      <c r="I74" s="30"/>
      <c r="J74" s="30"/>
      <c r="K74" s="30"/>
    </row>
    <row r="75" spans="3:11">
      <c r="K75" s="9"/>
    </row>
    <row r="76" spans="3:11">
      <c r="C76" s="10" t="s">
        <v>27</v>
      </c>
      <c r="D76" s="10"/>
      <c r="E76" s="10"/>
      <c r="F76" s="12" t="s">
        <v>28</v>
      </c>
      <c r="G76" s="12" t="s">
        <v>29</v>
      </c>
      <c r="I76" s="10" t="s">
        <v>26</v>
      </c>
      <c r="J76" s="11"/>
      <c r="K76" s="11"/>
    </row>
    <row r="77" spans="3:11">
      <c r="C77" s="16" t="s">
        <v>23</v>
      </c>
      <c r="F77" s="7"/>
      <c r="G77" s="56"/>
      <c r="I77" s="29" t="s">
        <v>18</v>
      </c>
      <c r="K77" s="7"/>
    </row>
    <row r="78" spans="3:11">
      <c r="C78" s="16" t="s">
        <v>24</v>
      </c>
      <c r="F78" s="9"/>
      <c r="G78" s="56"/>
      <c r="I78" s="16" t="s">
        <v>47</v>
      </c>
      <c r="K78" s="9"/>
    </row>
    <row r="79" spans="3:11">
      <c r="C79" s="17" t="s">
        <v>46</v>
      </c>
      <c r="D79" s="18"/>
      <c r="E79" s="18"/>
      <c r="F79" s="19"/>
      <c r="G79" s="57"/>
      <c r="I79" s="16" t="s">
        <v>48</v>
      </c>
      <c r="K79" s="9"/>
    </row>
    <row r="80" spans="3:11">
      <c r="C80" s="1" t="s">
        <v>25</v>
      </c>
      <c r="F80" s="20"/>
      <c r="G80" s="58"/>
      <c r="I80" s="21" t="s">
        <v>9</v>
      </c>
      <c r="J80" s="22"/>
      <c r="K80" s="23"/>
    </row>
    <row r="82" spans="3:11">
      <c r="C82" s="1"/>
      <c r="F82" s="32" t="s">
        <v>21</v>
      </c>
      <c r="G82" s="33"/>
      <c r="H82" s="33"/>
      <c r="I82" s="33"/>
      <c r="J82" s="33"/>
      <c r="K82" s="53"/>
    </row>
    <row r="83" spans="3:11">
      <c r="F83" s="34" t="s">
        <v>22</v>
      </c>
      <c r="G83" s="35"/>
      <c r="H83" s="35"/>
      <c r="I83" s="35"/>
      <c r="J83" s="35"/>
      <c r="K83" s="54"/>
    </row>
  </sheetData>
  <pageMargins left="0.7" right="0.7" top="0.75" bottom="0.75" header="0.3" footer="0.3"/>
  <pageSetup scale="64" orientation="portrait" r:id="rId1"/>
  <rowBreaks count="1" manualBreakCount="1">
    <brk id="50" max="11" man="1"/>
  </rowBreaks>
  <colBreaks count="1" manualBreakCount="1">
    <brk id="12" max="7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Fund_Metrics</vt:lpstr>
      <vt:lpstr>Recycling (2)</vt:lpstr>
      <vt:lpstr>Public_LBO</vt:lpstr>
      <vt:lpstr>Carried_Interest</vt:lpstr>
      <vt:lpstr>Fund_Name</vt:lpstr>
      <vt:lpstr>Fund_Size</vt:lpstr>
      <vt:lpstr>Fund_Start_Date</vt:lpstr>
      <vt:lpstr>Hurdle_Rate</vt:lpstr>
      <vt:lpstr>Inv_Per_End_Date</vt:lpstr>
      <vt:lpstr>Inv_Period</vt:lpstr>
      <vt:lpstr>Mgmt_Fee_1</vt:lpstr>
      <vt:lpstr>Mgmt_Fee_2</vt:lpstr>
      <vt:lpstr>Fund_Metrics!Print_Area</vt:lpstr>
      <vt:lpstr>Public_LBO!Print_Area</vt:lpstr>
      <vt:lpstr>'Recycling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BIWS</dc:creator>
  <cp:lastModifiedBy>Brian DeChesare</cp:lastModifiedBy>
  <dcterms:created xsi:type="dcterms:W3CDTF">2014-04-29T19:37:43Z</dcterms:created>
  <dcterms:modified xsi:type="dcterms:W3CDTF">2026-01-20T23:41:35Z</dcterms:modified>
</cp:coreProperties>
</file>